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85" activeTab="0"/>
  </bookViews>
  <sheets>
    <sheet name="Plan Comptable Général Commenté" sheetId="1" r:id="rId1"/>
    <sheet name="Comptes Analytiques" sheetId="2" r:id="rId2"/>
    <sheet name="Grand Livre" sheetId="3" r:id="rId3"/>
    <sheet name="Rap Bancaire (B)" sheetId="4" r:id="rId4"/>
    <sheet name="Rap Bancaire (B1)" sheetId="5" r:id="rId5"/>
    <sheet name="Rap Bancaire (B2)" sheetId="6" r:id="rId6"/>
    <sheet name="Rap Bancaire (B3)" sheetId="7" r:id="rId7"/>
    <sheet name="Situation de Caisse" sheetId="8" r:id="rId8"/>
    <sheet name="Balance Générale" sheetId="9" r:id="rId9"/>
    <sheet name="Balance Simplifiée" sheetId="10" r:id="rId10"/>
    <sheet name="Relevé Analytique" sheetId="11" r:id="rId11"/>
    <sheet name="Compte de résultat" sheetId="12" r:id="rId12"/>
    <sheet name="Compte de résultat en ligne" sheetId="13" r:id="rId13"/>
    <sheet name="Budget Subvention" sheetId="14" state="hidden" r:id="rId14"/>
    <sheet name="Bilan" sheetId="15" r:id="rId15"/>
  </sheets>
  <definedNames>
    <definedName name="_xlnm._FilterDatabase" localSheetId="2" hidden="1">'Grand Livre'!$A$9:$M$997</definedName>
    <definedName name="Excel_BuiltIn__FilterDatabase_1">'Plan Comptable Général Commenté'!$A$11:$L$1033</definedName>
    <definedName name="Excel_BuiltIn__FilterDatabase_2">'Comptes Analytiques'!$A$7:$F$67</definedName>
    <definedName name="Excel_BuiltIn__FilterDatabase_2_1">'Comptes Analytiques'!$A$7:$F$67</definedName>
    <definedName name="_xlnm.Print_Titles" localSheetId="2">'Grand Livre'!$3:$9</definedName>
    <definedName name="_xlnm.Print_Titles" localSheetId="0">'Plan Comptable Général Commenté'!$2:$4</definedName>
    <definedName name="_xlnm.Print_Area" localSheetId="8">'Balance Générale'!$A$2:$G$380</definedName>
    <definedName name="_xlnm.Print_Area" localSheetId="9">'Balance Simplifiée'!$A$2:$G$354</definedName>
    <definedName name="_xlnm.Print_Area" localSheetId="14">'Bilan'!$B$2:$H$40</definedName>
    <definedName name="_xlnm.Print_Area" localSheetId="13">'Budget Subvention'!$A$1:$AL$56</definedName>
    <definedName name="_xlnm.Print_Area" localSheetId="11">'Compte de résultat'!$A$2:$H$65</definedName>
    <definedName name="_xlnm.Print_Area" localSheetId="12">'Compte de résultat en ligne'!$A$2:$D$80</definedName>
    <definedName name="_xlnm.Print_Area" localSheetId="1">'Comptes Analytiques'!$A$2:$B$51</definedName>
    <definedName name="_xlnm.Print_Area" localSheetId="2">'Grand Livre'!$A$2:$M$997</definedName>
    <definedName name="_xlnm.Print_Area" localSheetId="0">'Plan Comptable Général Commenté'!$A$2:$E$386</definedName>
    <definedName name="_xlnm.Print_Area" localSheetId="3">'Rap Bancaire (B)'!$B$2:$E$28</definedName>
    <definedName name="_xlnm.Print_Area" localSheetId="4">'Rap Bancaire (B1)'!$B$2:$E$28</definedName>
    <definedName name="_xlnm.Print_Area" localSheetId="5">'Rap Bancaire (B2)'!$B$2:$E$28</definedName>
    <definedName name="_xlnm.Print_Area" localSheetId="6">'Rap Bancaire (B3)'!$B$2:$E$28</definedName>
    <definedName name="_xlnm.Print_Area" localSheetId="10">'Relevé Analytique'!$A$2:$E$53</definedName>
    <definedName name="_xlnm.Print_Area" localSheetId="7">'Situation de Caisse'!$B$2:$I$37</definedName>
  </definedNames>
  <calcPr fullCalcOnLoad="1"/>
</workbook>
</file>

<file path=xl/comments3.xml><?xml version="1.0" encoding="utf-8"?>
<comments xmlns="http://schemas.openxmlformats.org/spreadsheetml/2006/main">
  <authors>
    <author/>
  </authors>
  <commentList>
    <comment ref="J7" authorId="0">
      <text>
        <r>
          <rPr>
            <sz val="10"/>
            <rFont val="Arial"/>
            <family val="2"/>
          </rPr>
          <t>N° Chèque + Libéllé interne</t>
        </r>
      </text>
    </comment>
  </commentList>
</comments>
</file>

<file path=xl/comments4.xml><?xml version="1.0" encoding="utf-8"?>
<comments xmlns="http://schemas.openxmlformats.org/spreadsheetml/2006/main">
  <authors>
    <author/>
    <author>jlgadioux</author>
  </authors>
  <commentList>
    <comment ref="E14" authorId="0">
      <text>
        <r>
          <rPr>
            <sz val="10"/>
            <rFont val="Arial"/>
            <family val="2"/>
          </rPr>
          <t>date du dernier relevé bancaire sur lequel s'appuie le rapprochement bancaire.</t>
        </r>
      </text>
    </comment>
    <comment ref="C9" authorId="1">
      <text>
        <r>
          <rPr>
            <sz val="10"/>
            <rFont val="Arial"/>
            <family val="2"/>
          </rPr>
          <t>Inscrire le solde bancaire de début d'exercice (début de l'année ou début de saison), ce solde ne sera plus modifier jusqu'à la fin de l'exercice.</t>
        </r>
      </text>
    </comment>
    <comment ref="C14" authorId="1">
      <text>
        <r>
          <rPr>
            <sz val="10"/>
            <rFont val="Arial"/>
            <family val="2"/>
          </rPr>
          <t>Inscrire de solde final du relevé sur lequel s'appuie le rapprochement bancaire</t>
        </r>
      </text>
    </comment>
  </commentList>
</comments>
</file>

<file path=xl/comments5.xml><?xml version="1.0" encoding="utf-8"?>
<comments xmlns="http://schemas.openxmlformats.org/spreadsheetml/2006/main">
  <authors>
    <author/>
    <author>jlgadioux</author>
  </authors>
  <commentList>
    <comment ref="E14" authorId="0">
      <text>
        <r>
          <rPr>
            <sz val="10"/>
            <rFont val="Arial"/>
            <family val="2"/>
          </rPr>
          <t>date du dernier relevé bancaire sur lequel s'appuie le rapprochement bancaire.</t>
        </r>
      </text>
    </comment>
    <comment ref="C9" authorId="1">
      <text>
        <r>
          <rPr>
            <sz val="10"/>
            <rFont val="Arial"/>
            <family val="2"/>
          </rPr>
          <t>Inscrire le solde bancaire de début d'exercice (début de l'année ou début de saison), ce solde ne sera plus modifier jusqu'à la fin de l'exercice.</t>
        </r>
      </text>
    </comment>
    <comment ref="C14" authorId="1">
      <text>
        <r>
          <rPr>
            <sz val="10"/>
            <rFont val="Arial"/>
            <family val="2"/>
          </rPr>
          <t>Inscrire de solde final du relevé sur lequel s'appuie le rapprochement bancaire</t>
        </r>
      </text>
    </comment>
  </commentList>
</comments>
</file>

<file path=xl/comments6.xml><?xml version="1.0" encoding="utf-8"?>
<comments xmlns="http://schemas.openxmlformats.org/spreadsheetml/2006/main">
  <authors>
    <author/>
    <author>jlgadioux</author>
  </authors>
  <commentList>
    <comment ref="E14" authorId="0">
      <text>
        <r>
          <rPr>
            <sz val="10"/>
            <rFont val="Arial"/>
            <family val="2"/>
          </rPr>
          <t>date du dernier relevé bancaire sur lequel s'appuie le rapprochement bancaire.</t>
        </r>
      </text>
    </comment>
    <comment ref="C9" authorId="1">
      <text>
        <r>
          <rPr>
            <sz val="10"/>
            <rFont val="Arial"/>
            <family val="2"/>
          </rPr>
          <t>Inscrire le solde bancaire de début d'exercice (début de l'année ou début de saison), ce solde ne sera plus modifier jusqu'à la fin de l'exercice.</t>
        </r>
      </text>
    </comment>
    <comment ref="C14" authorId="1">
      <text>
        <r>
          <rPr>
            <sz val="10"/>
            <rFont val="Arial"/>
            <family val="2"/>
          </rPr>
          <t>Inscrire de solde final du relevé sur lequel s'appuie le rapprochement bancaire</t>
        </r>
      </text>
    </comment>
  </commentList>
</comments>
</file>

<file path=xl/comments7.xml><?xml version="1.0" encoding="utf-8"?>
<comments xmlns="http://schemas.openxmlformats.org/spreadsheetml/2006/main">
  <authors>
    <author/>
    <author>jlgadioux</author>
  </authors>
  <commentList>
    <comment ref="E14" authorId="0">
      <text>
        <r>
          <rPr>
            <sz val="10"/>
            <rFont val="Arial"/>
            <family val="2"/>
          </rPr>
          <t>date du dernier relevé bancaire sur lequel s'appuie le rapprochement bancaire.</t>
        </r>
      </text>
    </comment>
    <comment ref="C9" authorId="1">
      <text>
        <r>
          <rPr>
            <sz val="10"/>
            <rFont val="Arial"/>
            <family val="2"/>
          </rPr>
          <t>Inscrire le solde bancaire de début d'exercice (début de l'année ou début de saison), ce solde ne sera plus modifier jusqu'à la fin de l'exercice.</t>
        </r>
      </text>
    </comment>
    <comment ref="C14" authorId="1">
      <text>
        <r>
          <rPr>
            <sz val="10"/>
            <rFont val="Arial"/>
            <family val="2"/>
          </rPr>
          <t>Inscrire de solde final du relevé sur lequel s'appuie le rapprochement bancaire</t>
        </r>
      </text>
    </comment>
  </commentList>
</comments>
</file>

<file path=xl/sharedStrings.xml><?xml version="1.0" encoding="utf-8"?>
<sst xmlns="http://schemas.openxmlformats.org/spreadsheetml/2006/main" count="3754" uniqueCount="837">
  <si>
    <t>PLAN COMPTABLE GENERAL COMMENTE</t>
  </si>
  <si>
    <t>Imputations</t>
  </si>
  <si>
    <t>Libellés</t>
  </si>
  <si>
    <t>Commentaires</t>
  </si>
  <si>
    <t>Classe 1 : Comptes de capitaux</t>
  </si>
  <si>
    <t>10</t>
  </si>
  <si>
    <t>000</t>
  </si>
  <si>
    <t>Fonds associatifs et réserves</t>
  </si>
  <si>
    <t>Dons (financiers ou matériels)</t>
  </si>
  <si>
    <t>13</t>
  </si>
  <si>
    <t>Subvention d'investissements</t>
  </si>
  <si>
    <t>16</t>
  </si>
  <si>
    <t>Emprunt et dettes assimilés</t>
  </si>
  <si>
    <t>Emprunt en banque au crédit et remboursement du capital (mensualité sans les intérêts) au débit</t>
  </si>
  <si>
    <t>Classe 2 : Comptes d'immobilisations</t>
  </si>
  <si>
    <t>20</t>
  </si>
  <si>
    <t>Immobilisations incorporelles</t>
  </si>
  <si>
    <t>Brevet, licences de débit de boisson …</t>
  </si>
  <si>
    <t>21</t>
  </si>
  <si>
    <t>Immobilisations corporelles</t>
  </si>
  <si>
    <t>Investissement en matériel</t>
  </si>
  <si>
    <t>27</t>
  </si>
  <si>
    <t>Immobilisations financières</t>
  </si>
  <si>
    <t>Cautions</t>
  </si>
  <si>
    <t>Classe 3 : Comptes de Stocks et en cours</t>
  </si>
  <si>
    <t>35</t>
  </si>
  <si>
    <t>Stock de produits</t>
  </si>
  <si>
    <t>Classe 4 : Comptes de Tiers</t>
  </si>
  <si>
    <t>42</t>
  </si>
  <si>
    <t>100</t>
  </si>
  <si>
    <t>Personnel : rémunérations dues</t>
  </si>
  <si>
    <t>salaires net</t>
  </si>
  <si>
    <t>46</t>
  </si>
  <si>
    <t>860</t>
  </si>
  <si>
    <t>Charges à payer</t>
  </si>
  <si>
    <t>870</t>
  </si>
  <si>
    <t>Produits à recevoir</t>
  </si>
  <si>
    <t>Produit à Recevoir  (et aussi Valeur à l'encaissement)</t>
  </si>
  <si>
    <t>48</t>
  </si>
  <si>
    <t>600</t>
  </si>
  <si>
    <t>Charges constatées d'avance</t>
  </si>
  <si>
    <t>700</t>
  </si>
  <si>
    <t>Produits constatés d'avance</t>
  </si>
  <si>
    <t>Classe 5 : Comptes financiers</t>
  </si>
  <si>
    <t>51</t>
  </si>
  <si>
    <t>Banque</t>
  </si>
  <si>
    <t>53</t>
  </si>
  <si>
    <t>Caisse</t>
  </si>
  <si>
    <t>58</t>
  </si>
  <si>
    <t>Virements internes</t>
  </si>
  <si>
    <t>Classe 6 : Comptes de Charges</t>
  </si>
  <si>
    <t>Dépenses</t>
  </si>
  <si>
    <t>Achats</t>
  </si>
  <si>
    <t>60</t>
  </si>
  <si>
    <t>Achats stockés ­ Matières premières et fournitures</t>
  </si>
  <si>
    <t>200</t>
  </si>
  <si>
    <t>Achats Stockés ­ Autres approvisionnements</t>
  </si>
  <si>
    <t>210</t>
  </si>
  <si>
    <t>Matières consommables</t>
  </si>
  <si>
    <t>220</t>
  </si>
  <si>
    <t>Fournitures consommables</t>
  </si>
  <si>
    <t>221</t>
  </si>
  <si>
    <t>Combustibles</t>
  </si>
  <si>
    <t>222</t>
  </si>
  <si>
    <t>Produits d'entretien</t>
  </si>
  <si>
    <t>223</t>
  </si>
  <si>
    <t>Fournitures d'atelier</t>
  </si>
  <si>
    <t>224</t>
  </si>
  <si>
    <t>Fournitures de magasin</t>
  </si>
  <si>
    <t>225</t>
  </si>
  <si>
    <t>Fournitures de bureau</t>
  </si>
  <si>
    <t>300</t>
  </si>
  <si>
    <t xml:space="preserve">Variations de stocks (approvisionnements et marchandises) </t>
  </si>
  <si>
    <t>400</t>
  </si>
  <si>
    <t>Achats d'études et prestations de services</t>
  </si>
  <si>
    <t>500</t>
  </si>
  <si>
    <t>Achats de matériels, équipements et travaux</t>
  </si>
  <si>
    <t>Ballon</t>
  </si>
  <si>
    <t>Achats non stockés de matières et fournitures</t>
  </si>
  <si>
    <t>610</t>
  </si>
  <si>
    <t>Fournitures non stockables (eau, énergie...)</t>
  </si>
  <si>
    <t>Électricité</t>
  </si>
  <si>
    <t>630</t>
  </si>
  <si>
    <t>Fournitures d'entretien et de petit équipement</t>
  </si>
  <si>
    <t>640</t>
  </si>
  <si>
    <t>Fournitures administratives</t>
  </si>
  <si>
    <t>650</t>
  </si>
  <si>
    <t>Emballages</t>
  </si>
  <si>
    <t>680</t>
  </si>
  <si>
    <t>Autres matières et fournitures</t>
  </si>
  <si>
    <t>Achats de marchandises</t>
  </si>
  <si>
    <t>800</t>
  </si>
  <si>
    <t>Frais accessoires d'achats</t>
  </si>
  <si>
    <t>900</t>
  </si>
  <si>
    <t xml:space="preserve">Rabais, remises et ristournes obtenus sur achats </t>
  </si>
  <si>
    <t>Services extérieurs</t>
  </si>
  <si>
    <t>61</t>
  </si>
  <si>
    <t>Sous traitance générale</t>
  </si>
  <si>
    <t>prestations d'animation : Sono, DJ, soliste, conteurs, billets d'entrée spectacles ou stade.</t>
  </si>
  <si>
    <t>Redevance de crédit-bail</t>
  </si>
  <si>
    <t>250</t>
  </si>
  <si>
    <t>Crédit-bail immobilier</t>
  </si>
  <si>
    <t>Locations</t>
  </si>
  <si>
    <t>Locations de salles, matériel, voiture …</t>
  </si>
  <si>
    <t>320</t>
  </si>
  <si>
    <t>Locations immobilières</t>
  </si>
  <si>
    <t>Locations de salles</t>
  </si>
  <si>
    <t>350</t>
  </si>
  <si>
    <t>Locations mobilières</t>
  </si>
  <si>
    <t>Locations de matériel</t>
  </si>
  <si>
    <t>360</t>
  </si>
  <si>
    <t>Malis sur emballages</t>
  </si>
  <si>
    <t>Charges locatives et de copropriété</t>
  </si>
  <si>
    <t>Entretien et réparations</t>
  </si>
  <si>
    <t>520</t>
  </si>
  <si>
    <t>Entretien et réparations sur biens immobiliers</t>
  </si>
  <si>
    <t>550</t>
  </si>
  <si>
    <t>Entretien et réparations sur biens mobiliers</t>
  </si>
  <si>
    <t>560</t>
  </si>
  <si>
    <t>Maintenance</t>
  </si>
  <si>
    <t>Primes d'assurance</t>
  </si>
  <si>
    <t>Multirisque</t>
  </si>
  <si>
    <t>620</t>
  </si>
  <si>
    <t>Assurance obligatoire dommage construction</t>
  </si>
  <si>
    <t>Assurance Transport</t>
  </si>
  <si>
    <t>Risque d'exploitation</t>
  </si>
  <si>
    <t>Insolvabilité usagers</t>
  </si>
  <si>
    <t>Autres assurances</t>
  </si>
  <si>
    <t>Études et recherches</t>
  </si>
  <si>
    <t>Divers</t>
  </si>
  <si>
    <t>810</t>
  </si>
  <si>
    <t>Documentation générale</t>
  </si>
  <si>
    <t>830</t>
  </si>
  <si>
    <t>Documentation technique</t>
  </si>
  <si>
    <t>850</t>
  </si>
  <si>
    <t>Frais de colloques, séminaires, conférences</t>
  </si>
  <si>
    <t xml:space="preserve">Rabais, remises et ristournes obtenus sur services extérieurs </t>
  </si>
  <si>
    <t>62</t>
  </si>
  <si>
    <t>Autres services extérieurs</t>
  </si>
  <si>
    <t>Personnel extérieur à l'association</t>
  </si>
  <si>
    <t>110</t>
  </si>
  <si>
    <t>Personnel intérimaire</t>
  </si>
  <si>
    <t>140</t>
  </si>
  <si>
    <t>Personnel détaché ou prêté à l'association</t>
  </si>
  <si>
    <t>Rémunération d'intermédiaires et honoraires</t>
  </si>
  <si>
    <t>260</t>
  </si>
  <si>
    <t>Honoraires</t>
  </si>
  <si>
    <t>Comptable, moniteur du tennis, notaire, avocat</t>
  </si>
  <si>
    <t>270</t>
  </si>
  <si>
    <t>Frais d'actes et de contentieux</t>
  </si>
  <si>
    <t>280</t>
  </si>
  <si>
    <t>Publicité, publication, relations publiques</t>
  </si>
  <si>
    <t>310</t>
  </si>
  <si>
    <t>Annonces et insertions</t>
  </si>
  <si>
    <t>Annonces dans un journal</t>
  </si>
  <si>
    <t>Échantillons</t>
  </si>
  <si>
    <t>330</t>
  </si>
  <si>
    <t>Foires et expositions</t>
  </si>
  <si>
    <t xml:space="preserve">Marché de noël, marchés nocturnes,  vides greniers, élection miss </t>
  </si>
  <si>
    <t>340</t>
  </si>
  <si>
    <t>Cadeaux</t>
  </si>
  <si>
    <t>Bons d'achats (remerciement des bénévoles)</t>
  </si>
  <si>
    <t>Catalogues et imprimés</t>
  </si>
  <si>
    <t>370</t>
  </si>
  <si>
    <t>Publications</t>
  </si>
  <si>
    <t>380</t>
  </si>
  <si>
    <t>Divers (pourboires, dons courants...)</t>
  </si>
  <si>
    <t>Transports de biens et transports collectifs du personnel</t>
  </si>
  <si>
    <t>Déplacements, missions et réceptions</t>
  </si>
  <si>
    <t>Frais de déplacement, frais d'hôtel, billets de train</t>
  </si>
  <si>
    <t>510</t>
  </si>
  <si>
    <t>Voyages et déplacements</t>
  </si>
  <si>
    <t>Frais de déménagements</t>
  </si>
  <si>
    <t>Missions</t>
  </si>
  <si>
    <t>570</t>
  </si>
  <si>
    <t>Réceptions</t>
  </si>
  <si>
    <t>Repas d'après matchs</t>
  </si>
  <si>
    <t>Frais postaux et frais de télécommunications</t>
  </si>
  <si>
    <t>Liaisons informatiques ou spécialisées</t>
  </si>
  <si>
    <t>Affranchissements</t>
  </si>
  <si>
    <t>Achats de timbres, recommandés</t>
  </si>
  <si>
    <t>Téléphone</t>
  </si>
  <si>
    <t>Services bancaires et assimilés</t>
  </si>
  <si>
    <t>Cotisations (liées à l'activité économique)</t>
  </si>
  <si>
    <t>Licences, cotisations, adhésions à la Ligue ou à d'autres fédérations</t>
  </si>
  <si>
    <t>840</t>
  </si>
  <si>
    <t>Frais de recrutement du personnel</t>
  </si>
  <si>
    <t>Rabais, remises et ristournes obtenus sur autres services extérieurs</t>
  </si>
  <si>
    <t>63</t>
  </si>
  <si>
    <t>IMPOTS, TAXES ET VERSEMENTS ASSIMILES</t>
  </si>
  <si>
    <t>Impôts, taxes et versements assimilés sur rémunérations (administration des impôts)</t>
  </si>
  <si>
    <t>Taxes sur les salaires</t>
  </si>
  <si>
    <t>120</t>
  </si>
  <si>
    <t>Taxe d'apprentissage</t>
  </si>
  <si>
    <t>130</t>
  </si>
  <si>
    <t>Participation des employeurs à la formation professionnelle continue</t>
  </si>
  <si>
    <t>Cotisation pour défaut d'investissement obligatoire dans la construction</t>
  </si>
  <si>
    <t>180</t>
  </si>
  <si>
    <t>Autres</t>
  </si>
  <si>
    <t>Impôts, taxes et versements assimilés sur rémunérations (autres organismes)</t>
  </si>
  <si>
    <t>Versement de transport</t>
  </si>
  <si>
    <t>Allocation de logement</t>
  </si>
  <si>
    <t>Participation des employeurs à l'effort de construction (versement à fonds perdus)</t>
  </si>
  <si>
    <t>Versements libératoires ouvrant droit à l'exonération de la taxe d'apprentissage</t>
  </si>
  <si>
    <t>Autres impôts, taxes et versements assimilés (administration des impôts)</t>
  </si>
  <si>
    <t>Impôts directs (sauf impôts sur les bénéfices)</t>
  </si>
  <si>
    <t>511</t>
  </si>
  <si>
    <t>Taxe professionnelle</t>
  </si>
  <si>
    <t>512</t>
  </si>
  <si>
    <t>Taxe foncière</t>
  </si>
  <si>
    <t>513</t>
  </si>
  <si>
    <t>Autres impôts locaux</t>
  </si>
  <si>
    <t>518</t>
  </si>
  <si>
    <t>Autres impôts directs</t>
  </si>
  <si>
    <t>Taxes sur le chiffre d'affaires non récupérables</t>
  </si>
  <si>
    <t>530</t>
  </si>
  <si>
    <t>Impôts indirects</t>
  </si>
  <si>
    <t>540</t>
  </si>
  <si>
    <t>Droits d'enregistrement et de timbre</t>
  </si>
  <si>
    <t>541</t>
  </si>
  <si>
    <t>Droits de mutation</t>
  </si>
  <si>
    <t>580</t>
  </si>
  <si>
    <t>Autres droits</t>
  </si>
  <si>
    <t>Autres impôts, taxes et versements assimilés (autres organismes)</t>
  </si>
  <si>
    <t>SACEM</t>
  </si>
  <si>
    <t>64</t>
  </si>
  <si>
    <t>CHARGES DE PERSONNEL</t>
  </si>
  <si>
    <t>Rémunérations du personnel</t>
  </si>
  <si>
    <t>Salaires, appointements</t>
  </si>
  <si>
    <t>Congés payés</t>
  </si>
  <si>
    <t>Primes et gratifications</t>
  </si>
  <si>
    <t>Indemnités et avantages divers</t>
  </si>
  <si>
    <t>150</t>
  </si>
  <si>
    <t>Supplément familial</t>
  </si>
  <si>
    <t>Charges de sécurité sociale et de prévoyance</t>
  </si>
  <si>
    <t>Cotisations à l'URSSAF</t>
  </si>
  <si>
    <t>Charges patronales</t>
  </si>
  <si>
    <t>Cotisations aux mutuelles</t>
  </si>
  <si>
    <t>Cotisations aux caisses de retraite et de prévoyance</t>
  </si>
  <si>
    <t>Cotisations aux ASSEDIC</t>
  </si>
  <si>
    <t>Cotisations aux autres organismes sociaux</t>
  </si>
  <si>
    <t>Autres charges sociales</t>
  </si>
  <si>
    <t>710</t>
  </si>
  <si>
    <t>Prestations directes</t>
  </si>
  <si>
    <t>720</t>
  </si>
  <si>
    <t>Versements aux comités d'entreprise et d'établissement</t>
  </si>
  <si>
    <t>730</t>
  </si>
  <si>
    <t>Versements aux comités d'hygiène et de sécurité</t>
  </si>
  <si>
    <t>740</t>
  </si>
  <si>
    <t xml:space="preserve"> Versements aux autres œuvres sociales</t>
  </si>
  <si>
    <t>750</t>
  </si>
  <si>
    <t xml:space="preserve"> Médecine de travail, pharmacie</t>
  </si>
  <si>
    <t xml:space="preserve"> Autres charges de personnel</t>
  </si>
  <si>
    <t>65</t>
  </si>
  <si>
    <t>AUTRES CHARGES DE GESTION COURANTE</t>
  </si>
  <si>
    <t>Redevances pour concessions, brevets, licences, marques, procédés, logiciels, droits et valeurs similaires</t>
  </si>
  <si>
    <t>Redevances pour concessions, brevets, licences, marques, procédés, logiciels</t>
  </si>
  <si>
    <t>160</t>
  </si>
  <si>
    <t>Droits d'auteur et de reproduction</t>
  </si>
  <si>
    <t>Autres droits et valeurs similaires</t>
  </si>
  <si>
    <t>Pertes sur créances irrécouvrables</t>
  </si>
  <si>
    <t>410</t>
  </si>
  <si>
    <t>Créances de l'exercice</t>
  </si>
  <si>
    <t>440</t>
  </si>
  <si>
    <t>Créances des exercices antérieurs</t>
  </si>
  <si>
    <t>Quotes-parts de résultat sur opérations faites en commun</t>
  </si>
  <si>
    <t>Subventions versées par l'organisme</t>
  </si>
  <si>
    <t>Rétrocession aux sections des Subventions C.G, Municipalité, JS..</t>
  </si>
  <si>
    <t>Bourses accordées aux usagers</t>
  </si>
  <si>
    <t>Subvention accordées aux sections</t>
  </si>
  <si>
    <t>Charges diverses de gestion courante</t>
  </si>
  <si>
    <t>Cotisations ( liées à la vie statutaire)</t>
  </si>
  <si>
    <t>66</t>
  </si>
  <si>
    <t>CHARGES FINANCIERES</t>
  </si>
  <si>
    <t>Charges d'intérêts</t>
  </si>
  <si>
    <t>Intérêts des emprunts et dettes</t>
  </si>
  <si>
    <t>Intérêts bancaires</t>
  </si>
  <si>
    <t>Intérêts des autres dettes</t>
  </si>
  <si>
    <t>Pertes sur créances liées à des participations</t>
  </si>
  <si>
    <t>Escomptes accordés</t>
  </si>
  <si>
    <t>Pertes de change</t>
  </si>
  <si>
    <t>Charges nettes sur cessions de valeurs mobilières de placement</t>
  </si>
  <si>
    <t>Autres charges financières</t>
  </si>
  <si>
    <t>67</t>
  </si>
  <si>
    <t>CHARGES EXCEPTIONNELLES</t>
  </si>
  <si>
    <t>Charges exceptionnelles sur opérations de gestion</t>
  </si>
  <si>
    <t>Pénalités sur marchés (et dédits payés sur achats et ventes)</t>
  </si>
  <si>
    <t>Pénalités, amendes fiscales ou pénales</t>
  </si>
  <si>
    <t>Dons, libéralités</t>
  </si>
  <si>
    <t>Don (Téléthon, carnaval de l'école …)</t>
  </si>
  <si>
    <t>Créances devenues irrécouvrables dans l'exercice</t>
  </si>
  <si>
    <t>Subventions accordées</t>
  </si>
  <si>
    <t>170</t>
  </si>
  <si>
    <t>Rappels d'impôts (autres qu'impôts sur les bénéfices)</t>
  </si>
  <si>
    <t>Autres charges exceptionnelles sur opérations de gestion</t>
  </si>
  <si>
    <t>Charges sur exercices antérieurs (à reclasser)</t>
  </si>
  <si>
    <t>Valeurs comptables des éléments d'actifs cédés</t>
  </si>
  <si>
    <t>Autres éléments d'actif</t>
  </si>
  <si>
    <t>Autres charges exceptionnelles</t>
  </si>
  <si>
    <t>Malus provenant de clauses d'indexation</t>
  </si>
  <si>
    <t>880</t>
  </si>
  <si>
    <t>Charges exceptionnelles diverses</t>
  </si>
  <si>
    <t>68</t>
  </si>
  <si>
    <t>DOTATIONS AUX AMORTISSEMENTS , PROVISIONS ET ENGAGEMENTS</t>
  </si>
  <si>
    <t>Dotations aux amortissements et provisions : charges d'exploitation</t>
  </si>
  <si>
    <t>Dotations aux amortissements des immobilisations incorporelles et corporelles</t>
  </si>
  <si>
    <t>111</t>
  </si>
  <si>
    <t>112</t>
  </si>
  <si>
    <t>Dotations aux amortissements des charges d'exploitation à répartir</t>
  </si>
  <si>
    <t>Dotations aux provisions pour risques et charges d'exploitation</t>
  </si>
  <si>
    <t xml:space="preserve"> Dotations aux provisions pour dépréciation des immobilisations incorporelles et corporelles</t>
  </si>
  <si>
    <t>161</t>
  </si>
  <si>
    <t>162</t>
  </si>
  <si>
    <t>Dotations aux provisions pour dépréciation des actifs circulants</t>
  </si>
  <si>
    <t>173</t>
  </si>
  <si>
    <t>Stocks et en-cours</t>
  </si>
  <si>
    <t>174</t>
  </si>
  <si>
    <t>Créances</t>
  </si>
  <si>
    <t>Dotations aux amortissements et provisions : charges financières</t>
  </si>
  <si>
    <t>Dotations aux provisions pour risques et charges financiers</t>
  </si>
  <si>
    <t>660</t>
  </si>
  <si>
    <t>Dotations aux provisions pour dépréciation des éléments financiers</t>
  </si>
  <si>
    <t>662</t>
  </si>
  <si>
    <t>665</t>
  </si>
  <si>
    <t>Valeurs mobilières de placement</t>
  </si>
  <si>
    <t>Autres dotations</t>
  </si>
  <si>
    <t>Dotations aux amortissements et provisions : charges exceptionnelles</t>
  </si>
  <si>
    <t>Dotations aux amortissements exceptionnels des immobilisations</t>
  </si>
  <si>
    <t>Dotations aux provisions réglementées (immobilisations)</t>
  </si>
  <si>
    <t>Dotations aux provisions réglementées (stocks)</t>
  </si>
  <si>
    <t>Dotations aux autres provisions réglementées</t>
  </si>
  <si>
    <t>Dotations aux provisions pour risques et charges exceptionnelles</t>
  </si>
  <si>
    <t>760</t>
  </si>
  <si>
    <t>Dotations aux provisions pour dépréciations exceptionnelles</t>
  </si>
  <si>
    <t>Engagements à réaliser sur ressources affectées</t>
  </si>
  <si>
    <t>940</t>
  </si>
  <si>
    <t>Engagements à réaliser sur subventions attribuées</t>
  </si>
  <si>
    <t>950</t>
  </si>
  <si>
    <t>Engagements à réaliser sur dons manuels affectés</t>
  </si>
  <si>
    <t>970</t>
  </si>
  <si>
    <t>Engagements à réaliser sur legs et donations affectés</t>
  </si>
  <si>
    <t>69</t>
  </si>
  <si>
    <t>IMPOTS SUR LES SOCIETES</t>
  </si>
  <si>
    <t>Participation des salariés aux résultats</t>
  </si>
  <si>
    <t>Impôts sur les bénéfices</t>
  </si>
  <si>
    <t>Impôts dus en France</t>
  </si>
  <si>
    <t>Impôts sur les sociétés des personnes non lucratives</t>
  </si>
  <si>
    <t>Impôts sur les sociétés de droit commun</t>
  </si>
  <si>
    <t>Contribution additionnelle à l'impôt sur les bénéfices</t>
  </si>
  <si>
    <t>Classe 7 : Comptes de Produits</t>
  </si>
  <si>
    <t>Recette</t>
  </si>
  <si>
    <t>70</t>
  </si>
  <si>
    <t>VENTES DE PRODUITS FINIS, PRESTATIONS DE SERVICES, MARCHANDISES</t>
  </si>
  <si>
    <t>Ventes de produits finis</t>
  </si>
  <si>
    <t>Buvette, stands...</t>
  </si>
  <si>
    <t>Ventes de produits intermédiaires</t>
  </si>
  <si>
    <t xml:space="preserve"> Exposants  stands des marchés de Noêl et nocturnes</t>
  </si>
  <si>
    <t>Ventes de produits résiduels</t>
  </si>
  <si>
    <t>Travaux</t>
  </si>
  <si>
    <t>Études</t>
  </si>
  <si>
    <t>Prestations de services</t>
  </si>
  <si>
    <t>Entrées de concerts, concours, matchs, inscriptions tournois, sponsors</t>
  </si>
  <si>
    <t>Ventes de marchandises</t>
  </si>
  <si>
    <t>Produits des activités annexes</t>
  </si>
  <si>
    <t>Remboursement d'une partie du bus, partitions, vente de programmes</t>
  </si>
  <si>
    <t>Produits des prestations fournies au personnel</t>
  </si>
  <si>
    <t>Locations diverses</t>
  </si>
  <si>
    <t>Location du terrain de tennis,  location sono</t>
  </si>
  <si>
    <t>Mise à disposition de personnel facturée</t>
  </si>
  <si>
    <t>Ports et frais accessoires facturés</t>
  </si>
  <si>
    <t>Bonus sur reprises d'emballages</t>
  </si>
  <si>
    <t>Autres produits d'activités annexes</t>
  </si>
  <si>
    <t>Rabais, remises et ristournes accordés par l'organisme</t>
  </si>
  <si>
    <t>71</t>
  </si>
  <si>
    <t>PRODUCTION STOCKEE (OU DESTOCKAGE)</t>
  </si>
  <si>
    <t>Variation des stocks (en-cours de production, produits)</t>
  </si>
  <si>
    <t>Variation des en-cours de production de biens</t>
  </si>
  <si>
    <t>Variation des en-cours de production de services</t>
  </si>
  <si>
    <t>Variation des stocks de produits</t>
  </si>
  <si>
    <t>72</t>
  </si>
  <si>
    <t>PRODUCTION IMMOBILISEE</t>
  </si>
  <si>
    <t>74</t>
  </si>
  <si>
    <t>SUBVENTIONS D'EXPLOITATION</t>
  </si>
  <si>
    <t>Subv communes, Conseil Général, JS...</t>
  </si>
  <si>
    <t>75</t>
  </si>
  <si>
    <t>AUTRES PRODUITS DE GESTION COURANTE</t>
  </si>
  <si>
    <t>Redevances pour concessions, brevets, licences, marques, procédés, droits et valeurs similaires</t>
  </si>
  <si>
    <t>Revenus des immeubles non affectés aux activités de l'association</t>
  </si>
  <si>
    <t>Collectes</t>
  </si>
  <si>
    <t>Quote-part de résultat sur opérations faites en commun</t>
  </si>
  <si>
    <t>Cotisations</t>
  </si>
  <si>
    <t>Cartes, licences payées par les adhérents</t>
  </si>
  <si>
    <t>Quote-part d'éléments du fonds associatif virée au compte de résultat</t>
  </si>
  <si>
    <t>Quote-part de subventions d'investissement (renouvelables) virée au compte de résultat</t>
  </si>
  <si>
    <t>Quote-part des apports virée au compte de résultat</t>
  </si>
  <si>
    <t>Produits divers de gestion courante</t>
  </si>
  <si>
    <t>Contributions volontaires</t>
  </si>
  <si>
    <t>76</t>
  </si>
  <si>
    <t>PRODUITS FINANCIERS</t>
  </si>
  <si>
    <t>Produits des participations</t>
  </si>
  <si>
    <t>Revenus des titres de participation</t>
  </si>
  <si>
    <t>Revenus sur autres formes de participation</t>
  </si>
  <si>
    <t>Revenus des créances rattachées à des participations</t>
  </si>
  <si>
    <t>Produits des autres immobilisations financières</t>
  </si>
  <si>
    <t>Revenus des titres immobilisés</t>
  </si>
  <si>
    <t>240</t>
  </si>
  <si>
    <t>Revenus des prêts</t>
  </si>
  <si>
    <t>Revenus des créances immobilisées</t>
  </si>
  <si>
    <t>Revenus des autres créances</t>
  </si>
  <si>
    <t>Revenus des valeurs mobilières de placement</t>
  </si>
  <si>
    <t>Escomptes obtenus</t>
  </si>
  <si>
    <t>Gains de change</t>
  </si>
  <si>
    <t>Produits nets sur cessions de valeurs mobilières de placement</t>
  </si>
  <si>
    <t>Autres produits financiers</t>
  </si>
  <si>
    <t>Intérêts des comptes financiers débiteurs</t>
  </si>
  <si>
    <t>77</t>
  </si>
  <si>
    <t>PRODUITS EXCEPTIONNELS</t>
  </si>
  <si>
    <t>Produits exceptionnels sur opérations de gestion</t>
  </si>
  <si>
    <t>Libéralités perçues</t>
  </si>
  <si>
    <t>Rentrées sur créances amorties</t>
  </si>
  <si>
    <t>Subvention d'équilibre</t>
  </si>
  <si>
    <t>Dégrèvements d'impôts (autres qu'impôts sur les bénéfices)</t>
  </si>
  <si>
    <t>Autres produits exceptionnels sur opérations de gestion</t>
  </si>
  <si>
    <t>Produits sur exercices antérieurs (à reclasser)</t>
  </si>
  <si>
    <t>Produits des cessions d'éléments d'actif</t>
  </si>
  <si>
    <t>Quote-part des subventions d'investissement virée au résultat de l'exercice</t>
  </si>
  <si>
    <t>Autres produits exceptionnels</t>
  </si>
  <si>
    <t>78</t>
  </si>
  <si>
    <t>REPRISES SUR AMORTISSEMENTS ET PROVISIONS</t>
  </si>
  <si>
    <t>Reprises sur amortissements et provisions (à inscrire dans les produits d'exploitation)</t>
  </si>
  <si>
    <t>Reprises sur amortissements des immobilisations incorporelles et corporelles</t>
  </si>
  <si>
    <t>Reprises sur provisions pour risques et charges d'exploitation</t>
  </si>
  <si>
    <t>Reprises sur provisions pour dépréciation des immobilisations incorporelles et corporelles</t>
  </si>
  <si>
    <t>Reprises sur provisions pour dépréciation des actifs circulants (autres que les valeurs mobilières de placement)</t>
  </si>
  <si>
    <t>Reprises sur provisions pour risques (à inscrire dans les produits financiers)</t>
  </si>
  <si>
    <t>Reprises sur provisions pour risques et charges financières</t>
  </si>
  <si>
    <t>Reprises sur provisions pour dépréciation des éléments financiers</t>
  </si>
  <si>
    <t>Reprises sur provisions (à inscrire dans les produits exceptionnels)</t>
  </si>
  <si>
    <t>Reprises sur provisions réglementées (immobilisations)</t>
  </si>
  <si>
    <t>Reprises sur provisions réglementées (stocks)</t>
  </si>
  <si>
    <t>Reprises sur autres provisions réglementées</t>
  </si>
  <si>
    <t>Reprises sur provisions pour risques et charges exceptionnels</t>
  </si>
  <si>
    <t>Reprise sur provisions pour dépréciations exceptionnelles</t>
  </si>
  <si>
    <t>Report des ressources non utilisées des exercices antérieurs (à éclater en sous comptes par type de ressources)</t>
  </si>
  <si>
    <t>79</t>
  </si>
  <si>
    <t>TRANSFERTS DE CHARGES</t>
  </si>
  <si>
    <t>Transferts de charges d'exploitation</t>
  </si>
  <si>
    <t>Transferts de charges financières</t>
  </si>
  <si>
    <t>Transferts de charges exceptionnelles</t>
  </si>
  <si>
    <t>Classe 8 : Comptes de Contribution Volontaires</t>
  </si>
  <si>
    <t>Extra comptable</t>
  </si>
  <si>
    <t>86</t>
  </si>
  <si>
    <t>EMPLOIS DES CONTRIBUTIONS VOLONTAIRES EN NATURE</t>
  </si>
  <si>
    <t>Secours en nature (alimentaires - vestimentaires)</t>
  </si>
  <si>
    <t>Mise à disposition gratuite de biens (locaux - matériels)</t>
  </si>
  <si>
    <t>Prestations</t>
  </si>
  <si>
    <t>Contrepartie du compte 87100 – Valeur de la banderole Crédit Agricole, prêt de matériel</t>
  </si>
  <si>
    <t>Personnel bénévole</t>
  </si>
  <si>
    <t>87</t>
  </si>
  <si>
    <t>CONTRIBUTIONS VOLONTAIRES EN NATURE</t>
  </si>
  <si>
    <t>Recettes</t>
  </si>
  <si>
    <t>Bénévolat</t>
  </si>
  <si>
    <t>Prestations en nature</t>
  </si>
  <si>
    <t>Valeur de la banderole Crédit Agricole, prêt de matériel</t>
  </si>
  <si>
    <t>Dons en nature</t>
  </si>
  <si>
    <t xml:space="preserve">ASSOCIATION : </t>
  </si>
  <si>
    <t xml:space="preserve">SECTION : </t>
  </si>
  <si>
    <t>COMPTES ANALYTIQUES</t>
  </si>
  <si>
    <t>Comptes</t>
  </si>
  <si>
    <t>01</t>
  </si>
  <si>
    <t>02</t>
  </si>
  <si>
    <t>03</t>
  </si>
  <si>
    <t>04</t>
  </si>
  <si>
    <t>05</t>
  </si>
  <si>
    <t>Manifestation 4</t>
  </si>
  <si>
    <t>06</t>
  </si>
  <si>
    <t>Manifestation 5</t>
  </si>
  <si>
    <t>07</t>
  </si>
  <si>
    <t>Manifestation 6</t>
  </si>
  <si>
    <t>08</t>
  </si>
  <si>
    <t>Manifestation 7</t>
  </si>
  <si>
    <t>09</t>
  </si>
  <si>
    <t>Manifestation 8</t>
  </si>
  <si>
    <t>Manifestation 9</t>
  </si>
  <si>
    <t>11</t>
  </si>
  <si>
    <t>Manifestation 10</t>
  </si>
  <si>
    <t>12</t>
  </si>
  <si>
    <t>Manifestation 11</t>
  </si>
  <si>
    <t xml:space="preserve">Exercice : </t>
  </si>
  <si>
    <t>GRAND LIVRE ANALYTIQUE</t>
  </si>
  <si>
    <t>SOUS TOTAL</t>
  </si>
  <si>
    <t>Dates</t>
  </si>
  <si>
    <t>N° Pièces</t>
  </si>
  <si>
    <t>Libellés Compte</t>
  </si>
  <si>
    <t>Libellé Pièces</t>
  </si>
  <si>
    <t>Débit</t>
  </si>
  <si>
    <t>Crédit</t>
  </si>
  <si>
    <t>RB *</t>
  </si>
  <si>
    <t xml:space="preserve"> ( 2 premiers chiffres)</t>
  </si>
  <si>
    <t xml:space="preserve"> ( 3 derniers chiffres)</t>
  </si>
  <si>
    <t>Rapprochement Bancaire</t>
  </si>
  <si>
    <t xml:space="preserve">Solde banque début période : </t>
  </si>
  <si>
    <t xml:space="preserve">Fait le : </t>
  </si>
  <si>
    <t xml:space="preserve">Solde du dernier relevé : </t>
  </si>
  <si>
    <t xml:space="preserve">  en date du : </t>
  </si>
  <si>
    <t>B</t>
  </si>
  <si>
    <t xml:space="preserve">Total débit : </t>
  </si>
  <si>
    <t xml:space="preserve">Total crédit : </t>
  </si>
  <si>
    <t xml:space="preserve">Solde théorique : </t>
  </si>
  <si>
    <t xml:space="preserve">Total débit pointé : </t>
  </si>
  <si>
    <t xml:space="preserve">Total crédit pointé : </t>
  </si>
  <si>
    <t xml:space="preserve">Solde relevé : </t>
  </si>
  <si>
    <t>Situation de Caisse</t>
  </si>
  <si>
    <t>Pièces</t>
  </si>
  <si>
    <t>X</t>
  </si>
  <si>
    <t>=</t>
  </si>
  <si>
    <t xml:space="preserve">Fond de caisse : </t>
  </si>
  <si>
    <t>C</t>
  </si>
  <si>
    <t xml:space="preserve">Total Crédit : </t>
  </si>
  <si>
    <t xml:space="preserve">Total Débit : </t>
  </si>
  <si>
    <t>Solde Caisse</t>
  </si>
  <si>
    <t>Billets</t>
  </si>
  <si>
    <t>TOTAL</t>
  </si>
  <si>
    <t xml:space="preserve">Avances (date et objet) : </t>
  </si>
  <si>
    <t>TOTAL GENERAL</t>
  </si>
  <si>
    <t xml:space="preserve">SITUATION DE CAISSE : </t>
  </si>
  <si>
    <t xml:space="preserve">ASSOC. : </t>
  </si>
  <si>
    <t xml:space="preserve">EXERCICE : </t>
  </si>
  <si>
    <t>BALANCE GENERALE</t>
  </si>
  <si>
    <t>Solde</t>
  </si>
  <si>
    <t>-</t>
  </si>
  <si>
    <t xml:space="preserve">ACHATS </t>
  </si>
  <si>
    <t>SERVICES EXTERIEURS</t>
  </si>
  <si>
    <t>AUTRES SERVICES EXTERIEURS</t>
  </si>
  <si>
    <t>Dotations aux provisions pour dépréciation des actifs circulant</t>
  </si>
  <si>
    <t>Etudes</t>
  </si>
  <si>
    <t xml:space="preserve"> Variation des en-cours de production de biens</t>
  </si>
  <si>
    <t>Reprises sur provisions pour dépréciation des actifs circulant (autres que les valeurs mobilières de placement)</t>
  </si>
  <si>
    <t>Classe 8 : Contributions volontaires</t>
  </si>
  <si>
    <t>RELEVE ANALYTIQUE</t>
  </si>
  <si>
    <t>TOTAUX</t>
  </si>
  <si>
    <r>
      <t xml:space="preserve">COMPTE DE RESULTAT – </t>
    </r>
    <r>
      <rPr>
        <b/>
        <sz val="12"/>
        <rFont val="Arial"/>
        <family val="2"/>
      </rPr>
      <t>Exercice Année</t>
    </r>
    <r>
      <rPr>
        <b/>
        <sz val="13"/>
        <rFont val="Arial"/>
        <family val="2"/>
      </rPr>
      <t xml:space="preserve"> : </t>
    </r>
  </si>
  <si>
    <t>CHARGES</t>
  </si>
  <si>
    <t>PRODUITS</t>
  </si>
  <si>
    <t>60. Achats</t>
  </si>
  <si>
    <t>70. Ventes de produits et services</t>
  </si>
  <si>
    <t>601. Matières premières</t>
  </si>
  <si>
    <t>701. Ventes de produits finis</t>
  </si>
  <si>
    <t>602. Autres approvisionnements</t>
  </si>
  <si>
    <t>702. Ventes de produits intermédiaires</t>
  </si>
  <si>
    <t>604. Études et prestations</t>
  </si>
  <si>
    <t>704. Travaux</t>
  </si>
  <si>
    <t>605. Matériels, équipements et travaux</t>
  </si>
  <si>
    <t>705. Études</t>
  </si>
  <si>
    <t>606 à 609. Achats de fournitures et marchandises</t>
  </si>
  <si>
    <t>706. Prestations de services</t>
  </si>
  <si>
    <t xml:space="preserve">Total achats </t>
  </si>
  <si>
    <t>707. Ventes de marchandises</t>
  </si>
  <si>
    <t>603. Variation des stocks</t>
  </si>
  <si>
    <t>708. Produits des activités annexes</t>
  </si>
  <si>
    <t xml:space="preserve">Total ventes </t>
  </si>
  <si>
    <t>61. Services extérieurs</t>
  </si>
  <si>
    <t>611. Sous-traitance générale</t>
  </si>
  <si>
    <t>75. Produits de gestion</t>
  </si>
  <si>
    <t>612. Redevances de crédit-bail</t>
  </si>
  <si>
    <t>751. Redevances pour concessions</t>
  </si>
  <si>
    <t>613. Locations</t>
  </si>
  <si>
    <t>754. Collectes</t>
  </si>
  <si>
    <t>614. Charges locatives</t>
  </si>
  <si>
    <t>756. Cotisations</t>
  </si>
  <si>
    <t>615. Entretien et réparations</t>
  </si>
  <si>
    <t>758. Produits divers de gestion</t>
  </si>
  <si>
    <t>616. Primes d'assurances</t>
  </si>
  <si>
    <t xml:space="preserve">Total produits de gestion </t>
  </si>
  <si>
    <t>617. Etudes et recherches</t>
  </si>
  <si>
    <t>618. Divers</t>
  </si>
  <si>
    <t>Autres produits</t>
  </si>
  <si>
    <t xml:space="preserve">Total services extérieurs </t>
  </si>
  <si>
    <t>71. Production stockée</t>
  </si>
  <si>
    <t>72. Production immobilisée</t>
  </si>
  <si>
    <t>62. Autres services extérieurs</t>
  </si>
  <si>
    <t>74. Subventions d'exploitation</t>
  </si>
  <si>
    <t>621. Personnel extérieur</t>
  </si>
  <si>
    <t>76. Produits financiers</t>
  </si>
  <si>
    <t>622. Rémunérations d'intermédiaires</t>
  </si>
  <si>
    <t>77. Produits exceptionnels</t>
  </si>
  <si>
    <t>623. Publicité et relations publiques</t>
  </si>
  <si>
    <t>78. Reprises sur amortissements</t>
  </si>
  <si>
    <t>624. Transports</t>
  </si>
  <si>
    <t>79. Transferts de charges</t>
  </si>
  <si>
    <t>625. Déplacements et réceptions</t>
  </si>
  <si>
    <t xml:space="preserve">Total autres produits </t>
  </si>
  <si>
    <t>626. Frais postaux et de télécoms</t>
  </si>
  <si>
    <t>627. Services bancaires et assimilés</t>
  </si>
  <si>
    <t>628. Divers</t>
  </si>
  <si>
    <t>TOTAL PRODUITS</t>
  </si>
  <si>
    <t xml:space="preserve">Total autres services extérieurs </t>
  </si>
  <si>
    <t>64. Charges de personnel</t>
  </si>
  <si>
    <t>641. Rémunérations du personnel</t>
  </si>
  <si>
    <t>Approuvé le ……………………………………</t>
  </si>
  <si>
    <t>645. Charges de sécurité sociale</t>
  </si>
  <si>
    <t>647. Autres charges sociales</t>
  </si>
  <si>
    <t>Signatures :</t>
  </si>
  <si>
    <t>648. Autres charges de personnel</t>
  </si>
  <si>
    <t xml:space="preserve">Total charges de personnel </t>
  </si>
  <si>
    <t>Président</t>
  </si>
  <si>
    <t>Autres charges</t>
  </si>
  <si>
    <t>63. Impôts et taxes</t>
  </si>
  <si>
    <t>65. Autres charges de gestion courante</t>
  </si>
  <si>
    <t>Trésorier</t>
  </si>
  <si>
    <t>66. Charges financières</t>
  </si>
  <si>
    <t>67. Charges exceptionnelles</t>
  </si>
  <si>
    <t>68. Dotations aux amortissements</t>
  </si>
  <si>
    <t>69. Impôts sur les sociétés</t>
  </si>
  <si>
    <t xml:space="preserve">Total autres charges </t>
  </si>
  <si>
    <t>TOTAL CHARGES</t>
  </si>
  <si>
    <t>86. Emplois des contributions volontaires</t>
  </si>
  <si>
    <t>87. Contributions volontaires</t>
  </si>
  <si>
    <t>860. Secours en nature</t>
  </si>
  <si>
    <t>870. Bénévolat</t>
  </si>
  <si>
    <t>861. Mise à disposition gratuite de biens</t>
  </si>
  <si>
    <t>871. Prestations en nature</t>
  </si>
  <si>
    <t>862. Prestations</t>
  </si>
  <si>
    <t>872. Dons en nature</t>
  </si>
  <si>
    <t>864. Personnel bénévole</t>
  </si>
  <si>
    <t xml:space="preserve">Total contributions volontaires </t>
  </si>
  <si>
    <t xml:space="preserve">Total emplois des contributions </t>
  </si>
  <si>
    <t xml:space="preserve">COMPTE DE RESULTAT EN LIGNE – Exercice Année : </t>
  </si>
  <si>
    <t>Exercice N-1</t>
  </si>
  <si>
    <t>PRODUITS D'EXPLOITATION</t>
  </si>
  <si>
    <t>TOTAL PRODUITS D'EXPLOITATION</t>
  </si>
  <si>
    <t>CHARGES D'EXPLOITATION</t>
  </si>
  <si>
    <t>TOTAL CHARGES D'EXPLOITATION</t>
  </si>
  <si>
    <t>RESULTAT D'EXPLOITATION</t>
  </si>
  <si>
    <t xml:space="preserve">PRODUITS FINANCIERS </t>
  </si>
  <si>
    <t xml:space="preserve">CHARGES FINANCIERES </t>
  </si>
  <si>
    <t>RESULTAT FINANCIER</t>
  </si>
  <si>
    <t xml:space="preserve">PRODUITS EXCEPTIONNELS </t>
  </si>
  <si>
    <t xml:space="preserve">sur opération de gestion </t>
  </si>
  <si>
    <t>TOTAL PRODUITS EXCEPTIONNELS</t>
  </si>
  <si>
    <t>CHARGES EXCEPTIONNELS</t>
  </si>
  <si>
    <t>TOTAL CHARGES EXCEPTIONNELLES</t>
  </si>
  <si>
    <t>RESULTAT EXCEPTIONNEL</t>
  </si>
  <si>
    <t>Impôts sur les sociétés</t>
  </si>
  <si>
    <t>CONTRIBUTIONS VOLONTAIRES</t>
  </si>
  <si>
    <t>Facultatif</t>
  </si>
  <si>
    <t>EMPLOIS DES CONTRIBUTIONS VOLONTAIRES</t>
  </si>
  <si>
    <t>Nom de l'association:</t>
  </si>
  <si>
    <t>Budget prévisionnel de l'association approuvé par les instances statutaires pour l'exercice.</t>
  </si>
  <si>
    <t>Si votre association est soumise aux obligations du plan comptable, vous n'avez pas besoin de remplir cette partie, mais vous joindrez une copie de votre budget prévisionnel approuvé par les instances statutaires, si celui-ci est établi en respectant la nomenclature du plan comptable associatif.</t>
  </si>
  <si>
    <t>EXERCICE</t>
  </si>
  <si>
    <t>Date début exercice:</t>
  </si>
  <si>
    <t>Date fin exercice:</t>
  </si>
  <si>
    <t>DEPENSES</t>
  </si>
  <si>
    <r>
      <t xml:space="preserve">COMPTE DE RESULTAT     N    </t>
    </r>
    <r>
      <rPr>
        <sz val="10"/>
        <rFont val="Arial"/>
        <family val="2"/>
      </rPr>
      <t>MONTANT(3) EN EUROS</t>
    </r>
  </si>
  <si>
    <r>
      <t>BUDGET N+1</t>
    </r>
    <r>
      <rPr>
        <sz val="12"/>
        <rFont val="Arial"/>
        <family val="2"/>
      </rPr>
      <t xml:space="preserve"> MONTANT</t>
    </r>
    <r>
      <rPr>
        <vertAlign val="superscript"/>
        <sz val="12"/>
        <rFont val="Arial"/>
        <family val="2"/>
      </rPr>
      <t xml:space="preserve">(3)
</t>
    </r>
    <r>
      <rPr>
        <sz val="12"/>
        <rFont val="Arial"/>
        <family val="2"/>
      </rPr>
      <t>EN EUROS</t>
    </r>
  </si>
  <si>
    <r>
      <t>RECETTES</t>
    </r>
    <r>
      <rPr>
        <b/>
        <vertAlign val="superscript"/>
        <sz val="14"/>
        <rFont val="Arial"/>
        <family val="2"/>
      </rPr>
      <t>(2)</t>
    </r>
  </si>
  <si>
    <r>
      <t xml:space="preserve">COMPTE DE RESULTAT    N    </t>
    </r>
    <r>
      <rPr>
        <sz val="10"/>
        <rFont val="Arial"/>
        <family val="2"/>
      </rPr>
      <t xml:space="preserve"> MONTANT(3) EN EUROS</t>
    </r>
  </si>
  <si>
    <t>60-Achats</t>
  </si>
  <si>
    <t>70-Ventes de produits finis, prestations</t>
  </si>
  <si>
    <t>Achats d'études et de prestations de services</t>
  </si>
  <si>
    <t>€</t>
  </si>
  <si>
    <t>Marchandises</t>
  </si>
  <si>
    <t>Fournitures non stockables (eau, énergie)</t>
  </si>
  <si>
    <t>74-Subventions d'exploitation</t>
  </si>
  <si>
    <t>Autres fournitures</t>
  </si>
  <si>
    <t>CNDS Subvention sollicitée</t>
  </si>
  <si>
    <t>61-Services extérieurs</t>
  </si>
  <si>
    <t>Etat (à détailler)</t>
  </si>
  <si>
    <t>Locations mobilières et immobilières</t>
  </si>
  <si>
    <t>Entretien et réparation</t>
  </si>
  <si>
    <t>Assurances</t>
  </si>
  <si>
    <t>Documentation</t>
  </si>
  <si>
    <t>Région(s)</t>
  </si>
  <si>
    <t>62-Autres services extérieurs</t>
  </si>
  <si>
    <t>Département(s)</t>
  </si>
  <si>
    <t>Rémunérations intermédiaires et honoraires</t>
  </si>
  <si>
    <t>Publicité, publications</t>
  </si>
  <si>
    <t>Commune(s)</t>
  </si>
  <si>
    <t>Frais postaux et de télécommunication</t>
  </si>
  <si>
    <t>Organismes sociaux (à détailler)</t>
  </si>
  <si>
    <t>Services bancaires</t>
  </si>
  <si>
    <t>63-Impôts et taxes</t>
  </si>
  <si>
    <t>Impôts et taxes sur rémunérations</t>
  </si>
  <si>
    <t>Autres impôts et taxes</t>
  </si>
  <si>
    <t>Fonds européens</t>
  </si>
  <si>
    <t>CNASEA (emplois aidés)</t>
  </si>
  <si>
    <t>64-Charges de personnel</t>
  </si>
  <si>
    <t>Autres (précisez)</t>
  </si>
  <si>
    <t>Charges sociales</t>
  </si>
  <si>
    <t>Autres charges de personnel</t>
  </si>
  <si>
    <t>75-Autres produits de gestion courante</t>
  </si>
  <si>
    <t>65-Autres charges de gestion courante</t>
  </si>
  <si>
    <t>66-Charges financières</t>
  </si>
  <si>
    <t>76-Produits financiers</t>
  </si>
  <si>
    <t>67-Charges exceptionnelles</t>
  </si>
  <si>
    <t>77-Produits exceptionnels</t>
  </si>
  <si>
    <t>Sur opérations de gestion</t>
  </si>
  <si>
    <t>68-Dotation aux amortissements,</t>
  </si>
  <si>
    <t>Sur exercices antérieurs</t>
  </si>
  <si>
    <t>provisions et engagements</t>
  </si>
  <si>
    <r>
      <t>78-Reprise sur amortiss</t>
    </r>
    <r>
      <rPr>
        <b/>
        <vertAlign val="superscript"/>
        <sz val="14"/>
        <rFont val="Arial"/>
        <family val="2"/>
      </rPr>
      <t>ts</t>
    </r>
    <r>
      <rPr>
        <b/>
        <sz val="14"/>
        <rFont val="Arial"/>
        <family val="2"/>
      </rPr>
      <t xml:space="preserve"> et provisions</t>
    </r>
  </si>
  <si>
    <t>79-Transfert de charges</t>
  </si>
  <si>
    <t>TOTAL DES CHARGES PREVISIONNELLES</t>
  </si>
  <si>
    <t>TOTAL DES PRODUITS PREVISIONNELS</t>
  </si>
  <si>
    <t>86-Contributions volontaires en nature</t>
  </si>
  <si>
    <t>87-Contributions volontaires en nature</t>
  </si>
  <si>
    <t>Secours en nature</t>
  </si>
  <si>
    <t>Mise à dispo gratuite de biens et prestations</t>
  </si>
  <si>
    <t>Personnes bénévoles</t>
  </si>
  <si>
    <t>TOTAL DES CHARGES</t>
  </si>
  <si>
    <t>TOTAL DES PRODUITS</t>
  </si>
  <si>
    <t>(1)Seules les rubriques vous concernant sont à remplir</t>
  </si>
  <si>
    <t>(2)Indiquez à la rubrique correspondante, le montant de la subvention que vous demandez</t>
  </si>
  <si>
    <t>(3)Ne pas indiquer les centimes d'euros</t>
  </si>
  <si>
    <t xml:space="preserve">BILAN – à la date du : </t>
  </si>
  <si>
    <r>
      <t>ACTIF*</t>
    </r>
    <r>
      <rPr>
        <b/>
        <vertAlign val="superscript"/>
        <sz val="12"/>
        <rFont val="Arial"/>
        <family val="2"/>
      </rPr>
      <t>1</t>
    </r>
  </si>
  <si>
    <r>
      <t>PASSIF *</t>
    </r>
    <r>
      <rPr>
        <b/>
        <vertAlign val="superscript"/>
        <sz val="12"/>
        <rFont val="Arial"/>
        <family val="2"/>
      </rPr>
      <t>2</t>
    </r>
  </si>
  <si>
    <t>ACTIF IMMOBILISE</t>
  </si>
  <si>
    <t>FONDS ASSOCIATIF</t>
  </si>
  <si>
    <t>immobilisations incorporelles</t>
  </si>
  <si>
    <t>immobilisations corporelles</t>
  </si>
  <si>
    <t>Subvention d'investissement</t>
  </si>
  <si>
    <t>Résultat des exercices précédents</t>
  </si>
  <si>
    <t>immo. Incorporelles - Exercices Précédents</t>
  </si>
  <si>
    <t>Résultat de l'exercice</t>
  </si>
  <si>
    <t>immo. corporelles - Exercices Précédents</t>
  </si>
  <si>
    <t>SOUS TOTAL FOND ASSOCIATIF</t>
  </si>
  <si>
    <t>Immo. Financières  - Exercices Précédents</t>
  </si>
  <si>
    <t>Amortissements</t>
  </si>
  <si>
    <t>Amortissements – Exercices précédents</t>
  </si>
  <si>
    <t>SOUS TOTAL ACTIF IMMOBILISE</t>
  </si>
  <si>
    <t>ACTIF CIRCULANT</t>
  </si>
  <si>
    <t>stock et en cours</t>
  </si>
  <si>
    <t>SOLDE INTERMEDIAIRE BANQUES</t>
  </si>
  <si>
    <t xml:space="preserve">DETTE </t>
  </si>
  <si>
    <t>Solde de Caisse</t>
  </si>
  <si>
    <t>emprunts</t>
  </si>
  <si>
    <t>Produits à recevoir (Créance à court terme)</t>
  </si>
  <si>
    <t>charges à payer (Dettes à court terme)</t>
  </si>
  <si>
    <t>SOUS TOTAL ACTIF CIRCULANT</t>
  </si>
  <si>
    <t>SOUS TOTAL DETTES</t>
  </si>
  <si>
    <t>COMPTE DE REGULARISATION</t>
  </si>
  <si>
    <t>charges constatées d'avance</t>
  </si>
  <si>
    <t>produits constatés d'avance</t>
  </si>
  <si>
    <t>TOTAL ACTIF</t>
  </si>
  <si>
    <t>TOTAL PASSIF</t>
  </si>
  <si>
    <r>
      <t>*</t>
    </r>
    <r>
      <rPr>
        <vertAlign val="superscript"/>
        <sz val="14"/>
        <rFont val="Arial"/>
        <family val="2"/>
      </rPr>
      <t>1</t>
    </r>
    <r>
      <rPr>
        <sz val="12"/>
        <rFont val="Arial"/>
        <family val="2"/>
      </rPr>
      <t xml:space="preserve"> – ACTIF : décrit les biens possédés en répondant à la question « Quelle utilisation a-t-on fait des capitaux fournis à l'association ? »</t>
    </r>
  </si>
  <si>
    <r>
      <t>*</t>
    </r>
    <r>
      <rPr>
        <vertAlign val="superscript"/>
        <sz val="14"/>
        <rFont val="Arial"/>
        <family val="2"/>
      </rPr>
      <t xml:space="preserve">2 </t>
    </r>
    <r>
      <rPr>
        <sz val="12"/>
        <rFont val="Arial"/>
        <family val="2"/>
      </rPr>
      <t>– PASSIF : Permet de répondre à la question : « Qui a fourni les capitaux ayant permis d'acheter les richesses décrites ? » (c'est la description du financement de l'association).</t>
    </r>
  </si>
  <si>
    <t>Téléphone, Internet …</t>
  </si>
  <si>
    <t>Intérêt livret A, Caisse Epargne</t>
  </si>
  <si>
    <t>FONCTIONNEMENT GENERAL</t>
  </si>
  <si>
    <t>B1</t>
  </si>
  <si>
    <t>BANQUE 1</t>
  </si>
  <si>
    <t>BANQUE 2</t>
  </si>
  <si>
    <t>B2</t>
  </si>
  <si>
    <t>BANQUE</t>
  </si>
  <si>
    <t>BANQUE 3</t>
  </si>
  <si>
    <t>B3</t>
  </si>
  <si>
    <t>Nom de la Banque (B) :</t>
  </si>
  <si>
    <t>Nom de la Banque (B1) :</t>
  </si>
  <si>
    <t>Nom de la Banque (B2) :</t>
  </si>
  <si>
    <t>Nom de la Banque (B3) :</t>
  </si>
  <si>
    <t xml:space="preserve"> B – C – OD</t>
  </si>
  <si>
    <t>41</t>
  </si>
  <si>
    <t>Section 2</t>
  </si>
  <si>
    <t>Section 3</t>
  </si>
  <si>
    <t>Section 4</t>
  </si>
  <si>
    <t>Section 5</t>
  </si>
  <si>
    <t>Section 6</t>
  </si>
  <si>
    <t>Section 7</t>
  </si>
  <si>
    <t>Section 8</t>
  </si>
  <si>
    <t>Section 9</t>
  </si>
  <si>
    <t>Section 10</t>
  </si>
  <si>
    <t>Ligue de l'enseignement</t>
  </si>
  <si>
    <t>190</t>
  </si>
  <si>
    <t>Banque 1</t>
  </si>
  <si>
    <t>Banque 2</t>
  </si>
  <si>
    <t>Banque 3</t>
  </si>
  <si>
    <t>créances douteuses ou litigieuses</t>
  </si>
  <si>
    <t>Créances douteuses</t>
  </si>
  <si>
    <t>Subventions communes</t>
  </si>
  <si>
    <t>Subventions département</t>
  </si>
  <si>
    <t>Subventions Région</t>
  </si>
  <si>
    <t>Subventions Etat</t>
  </si>
  <si>
    <t>Subventions Organismes Privés</t>
  </si>
  <si>
    <t>Libéllé comptes analytiques</t>
  </si>
  <si>
    <t>N° CPT Analytique</t>
  </si>
  <si>
    <t xml:space="preserve">Section 1 </t>
  </si>
  <si>
    <t>Achat pour buvette, stands, denrées alimentaires ...</t>
  </si>
  <si>
    <t>Petit matériel et outillage</t>
  </si>
  <si>
    <t>Car pour déplacement</t>
  </si>
  <si>
    <t>Bus pour déplacement*</t>
  </si>
  <si>
    <t>PV</t>
  </si>
  <si>
    <t>Dons</t>
  </si>
  <si>
    <r>
      <t>Modèle de budget prévisionnel</t>
    </r>
    <r>
      <rPr>
        <b/>
        <vertAlign val="superscript"/>
        <sz val="36"/>
        <rFont val="Arial"/>
        <family val="2"/>
      </rPr>
      <t>(1)</t>
    </r>
  </si>
  <si>
    <t>SOLDE COMPTES 60</t>
  </si>
  <si>
    <t>SOLDE COMPTES 61</t>
  </si>
  <si>
    <t>SOLDE COMPTES 62</t>
  </si>
  <si>
    <t>SOLDE COMPTES 63</t>
  </si>
  <si>
    <t>SOLDE COMPTES 64</t>
  </si>
  <si>
    <t>SOLDE COMPTES 65</t>
  </si>
  <si>
    <t>SOLDE COMPTES 66</t>
  </si>
  <si>
    <t>SOLDE COMPTES 67</t>
  </si>
  <si>
    <t>SOLDE COMPTES 68</t>
  </si>
  <si>
    <t>SOLDE COMPTES 70</t>
  </si>
  <si>
    <t>SOLDE COMPTES 71</t>
  </si>
  <si>
    <t>SOLDE COMPTES 74</t>
  </si>
  <si>
    <t>SOLDE COMPTES 75</t>
  </si>
  <si>
    <t>SOLDE COMPTES 76</t>
  </si>
  <si>
    <t>SOLDE COMPTES 77</t>
  </si>
  <si>
    <t>SOLDE COMPTES 78</t>
  </si>
  <si>
    <t>SOLDE COMPTES 79</t>
  </si>
  <si>
    <t>OD</t>
  </si>
  <si>
    <t>outil comptable créé et mis à disposition par la Ligue de l'enseignement de la Dordogne - Centre de Ressources et de Développement à la Vie Associative (CRDVA) - Tél. : 05 53 02 44 00</t>
  </si>
  <si>
    <t>N-1 ou N+1</t>
  </si>
  <si>
    <t>Exercice N-1 ou N+1</t>
  </si>
  <si>
    <t>papier, enveloppes …</t>
  </si>
  <si>
    <t>lots pour loto …</t>
  </si>
  <si>
    <t>*</t>
  </si>
  <si>
    <t>43</t>
  </si>
  <si>
    <t>Sécurité sociale et autres organismes sociaux</t>
  </si>
  <si>
    <t>Charges sociales (URSSAF, ASSEDIC, RETRAITE COMPLEMENTAIRE …)</t>
  </si>
  <si>
    <t>salaire brut</t>
  </si>
  <si>
    <t>BANQUE TRUCMUCHE</t>
  </si>
  <si>
    <t>Manifestation 1</t>
  </si>
  <si>
    <t>Manifestation 2</t>
  </si>
  <si>
    <t>Manifestation 3</t>
  </si>
  <si>
    <t>28</t>
  </si>
  <si>
    <t>Amortissements des immobilisations incorporelles</t>
  </si>
  <si>
    <t>Amortissements des immobilisations corporelles</t>
  </si>
  <si>
    <t>Amortissements des immobilisations mises en concession</t>
  </si>
  <si>
    <t>AMORTISSEMENT DEPREC.</t>
  </si>
  <si>
    <t>15</t>
  </si>
  <si>
    <t>Provisions pour risques et charges</t>
  </si>
  <si>
    <t>19</t>
  </si>
  <si>
    <t>Fonds dédiés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</si>
</sst>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40C];[Red]\-#,##0.00\ [$€-40C]"/>
    <numFmt numFmtId="165" formatCode="dd/mm/yy"/>
    <numFmt numFmtId="166" formatCode="d\ mmm\ yyyy"/>
    <numFmt numFmtId="167" formatCode="\ #,##0.00&quot;    &quot;;\-#,##0.00&quot;    &quot;;&quot; -&quot;#&quot;    &quot;;@\ "/>
    <numFmt numFmtId="168" formatCode="d\-mmm"/>
    <numFmt numFmtId="169" formatCode="#,##0.00\ &quot;€&quot;"/>
    <numFmt numFmtId="170" formatCode="&quot;Vrai&quot;;&quot;Vrai&quot;;&quot;Faux&quot;"/>
    <numFmt numFmtId="171" formatCode="&quot;Actif&quot;;&quot;Actif&quot;;&quot;Inactif&quot;"/>
    <numFmt numFmtId="172" formatCode="[$€-2]\ #,##0.00_);[Red]\([$€-2]\ #,##0.00\)"/>
  </numFmts>
  <fonts count="60">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Arial"/>
      <family val="2"/>
    </font>
    <font>
      <b/>
      <sz val="13"/>
      <name val="Arial"/>
      <family val="2"/>
    </font>
    <font>
      <b/>
      <i/>
      <sz val="10"/>
      <name val="Arial"/>
      <family val="2"/>
    </font>
    <font>
      <b/>
      <sz val="12"/>
      <name val="Arial"/>
      <family val="2"/>
    </font>
    <font>
      <b/>
      <sz val="12"/>
      <color indexed="8"/>
      <name val="Arial"/>
      <family val="2"/>
    </font>
    <font>
      <b/>
      <sz val="10"/>
      <name val="Arial"/>
      <family val="2"/>
    </font>
    <font>
      <b/>
      <sz val="14"/>
      <color indexed="8"/>
      <name val="Arial"/>
      <family val="2"/>
    </font>
    <font>
      <b/>
      <sz val="10"/>
      <color indexed="8"/>
      <name val="Arial"/>
      <family val="2"/>
    </font>
    <font>
      <b/>
      <sz val="14"/>
      <name val="Arial"/>
      <family val="2"/>
    </font>
    <font>
      <b/>
      <sz val="8"/>
      <name val="Arial"/>
      <family val="2"/>
    </font>
    <font>
      <b/>
      <sz val="11"/>
      <name val="Arial"/>
      <family val="2"/>
    </font>
    <font>
      <b/>
      <sz val="7"/>
      <name val="Arial"/>
      <family val="2"/>
    </font>
    <font>
      <b/>
      <i/>
      <sz val="12"/>
      <name val="Arial"/>
      <family val="2"/>
    </font>
    <font>
      <b/>
      <i/>
      <sz val="14"/>
      <color indexed="8"/>
      <name val="Arial"/>
      <family val="2"/>
    </font>
    <font>
      <sz val="9"/>
      <name val="Arial"/>
      <family val="2"/>
    </font>
    <font>
      <b/>
      <sz val="12"/>
      <color indexed="9"/>
      <name val="Arial"/>
      <family val="2"/>
    </font>
    <font>
      <sz val="12"/>
      <name val="Arial"/>
      <family val="2"/>
    </font>
    <font>
      <u val="single"/>
      <sz val="12"/>
      <name val="Arial"/>
      <family val="2"/>
    </font>
    <font>
      <b/>
      <i/>
      <sz val="14"/>
      <name val="Arial"/>
      <family val="2"/>
    </font>
    <font>
      <b/>
      <sz val="120"/>
      <name val="Arial"/>
      <family val="2"/>
    </font>
    <font>
      <b/>
      <sz val="20"/>
      <name val="Arial"/>
      <family val="2"/>
    </font>
    <font>
      <sz val="20"/>
      <name val="Arial"/>
      <family val="2"/>
    </font>
    <font>
      <b/>
      <sz val="16"/>
      <name val="Arial"/>
      <family val="2"/>
    </font>
    <font>
      <vertAlign val="superscript"/>
      <sz val="12"/>
      <name val="Arial"/>
      <family val="2"/>
    </font>
    <font>
      <b/>
      <vertAlign val="superscript"/>
      <sz val="14"/>
      <name val="Arial"/>
      <family val="2"/>
    </font>
    <font>
      <i/>
      <sz val="12"/>
      <name val="Arial"/>
      <family val="2"/>
    </font>
    <font>
      <b/>
      <vertAlign val="superscript"/>
      <sz val="12"/>
      <name val="Arial"/>
      <family val="2"/>
    </font>
    <font>
      <b/>
      <i/>
      <sz val="12"/>
      <color indexed="10"/>
      <name val="Arial"/>
      <family val="2"/>
    </font>
    <font>
      <sz val="14"/>
      <name val="Arial"/>
      <family val="2"/>
    </font>
    <font>
      <vertAlign val="superscript"/>
      <sz val="14"/>
      <name val="Arial"/>
      <family val="2"/>
    </font>
    <font>
      <b/>
      <sz val="36"/>
      <name val="Arial"/>
      <family val="2"/>
    </font>
    <font>
      <b/>
      <vertAlign val="superscript"/>
      <sz val="36"/>
      <name val="Arial"/>
      <family val="2"/>
    </font>
    <font>
      <b/>
      <i/>
      <sz val="10"/>
      <color indexed="8"/>
      <name val="Arial"/>
      <family val="2"/>
    </font>
    <font>
      <i/>
      <sz val="10"/>
      <name val="Arial"/>
      <family val="2"/>
    </font>
    <font>
      <sz val="16"/>
      <name val="Arial"/>
      <family val="2"/>
    </font>
    <font>
      <u val="single"/>
      <sz val="8.7"/>
      <color indexed="12"/>
      <name val="Arial"/>
      <family val="2"/>
    </font>
    <font>
      <u val="single"/>
      <sz val="8.7"/>
      <color indexed="20"/>
      <name val="Arial"/>
      <family val="2"/>
    </font>
    <font>
      <sz val="8"/>
      <name val="Segoe UI"/>
      <family val="2"/>
    </font>
    <font>
      <u val="single"/>
      <sz val="8.7"/>
      <color theme="10"/>
      <name val="Arial"/>
      <family val="2"/>
    </font>
    <font>
      <u val="single"/>
      <sz val="8.7"/>
      <color theme="11"/>
      <name val="Arial"/>
      <family val="2"/>
    </font>
    <font>
      <b/>
      <sz val="18"/>
      <color theme="3"/>
      <name val="Cambri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23"/>
        <bgColor indexed="64"/>
      </patternFill>
    </fill>
    <fill>
      <patternFill patternType="solid">
        <fgColor indexed="41"/>
        <bgColor indexed="64"/>
      </patternFill>
    </fill>
    <fill>
      <patternFill patternType="solid">
        <fgColor indexed="24"/>
        <bgColor indexed="64"/>
      </patternFill>
    </fill>
  </fills>
  <borders count="7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double">
        <color indexed="8"/>
      </left>
      <right style="double">
        <color indexed="8"/>
      </right>
      <top style="double">
        <color indexed="8"/>
      </top>
      <bottom style="double">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hair">
        <color indexed="8"/>
      </top>
      <bottom>
        <color indexed="63"/>
      </bottom>
    </border>
    <border>
      <left>
        <color indexed="63"/>
      </left>
      <right>
        <color indexed="63"/>
      </right>
      <top style="hair">
        <color indexed="8"/>
      </top>
      <bottom style="hair">
        <color indexed="8"/>
      </bottom>
    </border>
    <border>
      <left>
        <color indexed="63"/>
      </left>
      <right>
        <color indexed="63"/>
      </right>
      <top>
        <color indexed="63"/>
      </top>
      <bottom style="hair">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color indexed="63"/>
      </bottom>
    </border>
    <border>
      <left style="hair">
        <color indexed="8"/>
      </left>
      <right style="thin">
        <color indexed="8"/>
      </right>
      <top style="hair">
        <color indexed="8"/>
      </top>
      <bottom style="hair">
        <color indexed="8"/>
      </bottom>
    </border>
    <border>
      <left>
        <color indexed="63"/>
      </left>
      <right>
        <color indexed="63"/>
      </right>
      <top>
        <color indexed="63"/>
      </top>
      <bottom style="medium">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thin">
        <color indexed="8"/>
      </left>
      <right>
        <color indexed="63"/>
      </right>
      <top style="hair">
        <color indexed="8"/>
      </top>
      <bottom>
        <color indexed="63"/>
      </bottom>
    </border>
    <border>
      <left style="medium">
        <color indexed="8"/>
      </left>
      <right>
        <color indexed="63"/>
      </right>
      <top>
        <color indexed="63"/>
      </top>
      <bottom>
        <color indexed="63"/>
      </bottom>
    </border>
    <border>
      <left>
        <color indexed="63"/>
      </left>
      <right style="thin">
        <color indexed="8"/>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color indexed="63"/>
      </right>
      <top style="medium">
        <color indexed="8"/>
      </top>
      <bottom style="thin">
        <color indexed="8"/>
      </bottom>
    </border>
    <border>
      <left style="medium">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medium">
        <color indexed="8"/>
      </right>
      <top>
        <color indexed="63"/>
      </top>
      <bottom>
        <color indexed="63"/>
      </bottom>
    </border>
    <border>
      <left style="thin">
        <color indexed="8"/>
      </left>
      <right style="thin">
        <color indexed="8"/>
      </right>
      <top>
        <color indexed="63"/>
      </top>
      <bottom style="thin">
        <color indexed="8"/>
      </bottom>
    </border>
    <border>
      <left style="medium">
        <color indexed="8"/>
      </left>
      <right>
        <color indexed="63"/>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right style="thin"/>
      <top style="hair"/>
      <bottom style="hair"/>
    </border>
    <border>
      <left style="double">
        <color indexed="8"/>
      </left>
      <right style="hair">
        <color indexed="8"/>
      </right>
      <top style="double">
        <color indexed="8"/>
      </top>
      <bottom style="hair">
        <color indexed="8"/>
      </bottom>
    </border>
    <border>
      <left style="hair">
        <color indexed="8"/>
      </left>
      <right style="double">
        <color indexed="8"/>
      </right>
      <top style="double">
        <color indexed="8"/>
      </top>
      <bottom style="hair">
        <color indexed="8"/>
      </bottom>
    </border>
    <border>
      <left style="double">
        <color indexed="8"/>
      </left>
      <right style="hair">
        <color indexed="8"/>
      </right>
      <top style="hair">
        <color indexed="8"/>
      </top>
      <bottom style="hair">
        <color indexed="8"/>
      </bottom>
    </border>
    <border>
      <left style="hair">
        <color indexed="8"/>
      </left>
      <right style="double">
        <color indexed="8"/>
      </right>
      <top style="hair">
        <color indexed="8"/>
      </top>
      <bottom style="hair">
        <color indexed="8"/>
      </bottom>
    </border>
    <border>
      <left style="double">
        <color indexed="8"/>
      </left>
      <right style="hair">
        <color indexed="8"/>
      </right>
      <top style="hair">
        <color indexed="8"/>
      </top>
      <bottom style="double">
        <color indexed="8"/>
      </bottom>
    </border>
    <border>
      <left style="hair">
        <color indexed="8"/>
      </left>
      <right style="double">
        <color indexed="8"/>
      </right>
      <top style="hair">
        <color indexed="8"/>
      </top>
      <bottom style="double">
        <color indexed="8"/>
      </bottom>
    </border>
    <border>
      <left>
        <color indexed="63"/>
      </left>
      <right style="hair">
        <color indexed="8"/>
      </right>
      <top style="double">
        <color indexed="8"/>
      </top>
      <bottom style="hair">
        <color indexed="8"/>
      </bottom>
    </border>
    <border>
      <left>
        <color indexed="63"/>
      </left>
      <right style="hair">
        <color indexed="8"/>
      </right>
      <top style="hair">
        <color indexed="8"/>
      </top>
      <bottom style="double">
        <color indexed="8"/>
      </bottom>
    </border>
    <border>
      <left style="hair">
        <color indexed="8"/>
      </left>
      <right style="hair">
        <color indexed="8"/>
      </right>
      <top style="double">
        <color indexed="8"/>
      </top>
      <bottom style="hair">
        <color indexed="8"/>
      </bottom>
    </border>
    <border>
      <left style="thin"/>
      <right style="thin"/>
      <top style="hair"/>
      <bottom style="hair"/>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style="thin">
        <color indexed="8"/>
      </left>
      <right>
        <color indexed="63"/>
      </right>
      <top style="medium">
        <color indexed="8"/>
      </top>
      <bottom style="thin">
        <color indexed="8"/>
      </bottom>
    </border>
    <border>
      <left style="thin">
        <color indexed="8"/>
      </left>
      <right style="thin"/>
      <top>
        <color indexed="63"/>
      </top>
      <bottom>
        <color indexed="63"/>
      </bottom>
    </border>
    <border>
      <left style="double">
        <color indexed="8"/>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style="double">
        <color indexed="8"/>
      </bottom>
    </border>
    <border>
      <left>
        <color indexed="63"/>
      </left>
      <right style="double">
        <color indexed="8"/>
      </right>
      <top>
        <color indexed="63"/>
      </top>
      <bottom style="double">
        <color indexed="8"/>
      </bottom>
    </border>
    <border>
      <left>
        <color indexed="63"/>
      </left>
      <right>
        <color indexed="63"/>
      </right>
      <top>
        <color indexed="63"/>
      </top>
      <bottom style="thin">
        <color indexed="8"/>
      </bottom>
    </border>
    <border>
      <left style="medium">
        <color indexed="8"/>
      </left>
      <right>
        <color indexed="63"/>
      </right>
      <top style="thin">
        <color indexed="8"/>
      </top>
      <bottom>
        <color indexed="63"/>
      </bottom>
    </border>
    <border>
      <left style="medium">
        <color indexed="8"/>
      </left>
      <right style="thin">
        <color indexed="8"/>
      </right>
      <top>
        <color indexed="63"/>
      </top>
      <bottom style="hair">
        <color indexed="8"/>
      </bottom>
    </border>
    <border>
      <left style="thin">
        <color indexed="8"/>
      </left>
      <right style="thin">
        <color indexed="8"/>
      </right>
      <top>
        <color indexed="63"/>
      </top>
      <bottom style="hair">
        <color indexed="8"/>
      </bottom>
    </border>
    <border>
      <left style="medium">
        <color indexed="8"/>
      </left>
      <right style="thin">
        <color indexed="8"/>
      </right>
      <top style="hair">
        <color indexed="8"/>
      </top>
      <bottom style="hair">
        <color indexed="8"/>
      </bottom>
    </border>
    <border>
      <left style="thin">
        <color indexed="8"/>
      </left>
      <right>
        <color indexed="63"/>
      </right>
      <top>
        <color indexed="63"/>
      </top>
      <bottom style="hair">
        <color indexed="8"/>
      </bottom>
    </border>
    <border>
      <left style="thin">
        <color indexed="8"/>
      </left>
      <right>
        <color indexed="63"/>
      </right>
      <top style="hair">
        <color indexed="8"/>
      </top>
      <bottom style="hair">
        <color indexed="8"/>
      </bottom>
    </border>
    <border>
      <left>
        <color indexed="63"/>
      </left>
      <right style="thin">
        <color indexed="8"/>
      </right>
      <top style="hair">
        <color indexed="8"/>
      </top>
      <bottom style="hair">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s>
  <cellStyleXfs count="6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0" fillId="21" borderId="3" applyNumberFormat="0" applyAlignment="0" applyProtection="0"/>
    <xf numFmtId="0" fontId="0" fillId="21" borderId="3" applyNumberFormat="0" applyAlignment="0" applyProtection="0"/>
    <xf numFmtId="0" fontId="0" fillId="21" borderId="3" applyNumberFormat="0" applyAlignment="0" applyProtection="0"/>
    <xf numFmtId="0" fontId="0" fillId="21" borderId="3" applyNumberFormat="0" applyAlignment="0" applyProtection="0"/>
    <xf numFmtId="0" fontId="0" fillId="21" borderId="3" applyNumberFormat="0" applyAlignment="0" applyProtection="0"/>
    <xf numFmtId="0" fontId="0" fillId="21" borderId="3" applyNumberFormat="0" applyAlignment="0" applyProtection="0"/>
    <xf numFmtId="0" fontId="0" fillId="21" borderId="3" applyNumberFormat="0" applyAlignment="0" applyProtection="0"/>
    <xf numFmtId="0" fontId="0" fillId="21" borderId="3" applyNumberFormat="0" applyAlignment="0" applyProtection="0"/>
    <xf numFmtId="0" fontId="0" fillId="21" borderId="3" applyNumberFormat="0" applyAlignment="0" applyProtection="0"/>
    <xf numFmtId="0" fontId="0" fillId="21" borderId="3" applyNumberFormat="0" applyAlignment="0" applyProtection="0"/>
    <xf numFmtId="0" fontId="0" fillId="21" borderId="3" applyNumberFormat="0" applyAlignment="0" applyProtection="0"/>
    <xf numFmtId="0" fontId="0" fillId="21" borderId="3" applyNumberFormat="0" applyAlignment="0" applyProtection="0"/>
    <xf numFmtId="0" fontId="0" fillId="21" borderId="3" applyNumberFormat="0" applyAlignment="0" applyProtection="0"/>
    <xf numFmtId="0" fontId="0" fillId="21" borderId="3"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44" fontId="0" fillId="0" borderId="0" applyFont="0" applyFill="0" applyBorder="0" applyAlignment="0" applyProtection="0"/>
    <xf numFmtId="167" fontId="0" fillId="0" borderId="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167"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0" fillId="21" borderId="3" applyNumberFormat="0" applyAlignment="0" applyProtection="0"/>
    <xf numFmtId="9" fontId="0" fillId="0" borderId="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9"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8" fillId="23" borderId="9" applyNumberFormat="0" applyAlignment="0" applyProtection="0"/>
    <xf numFmtId="0" fontId="18" fillId="23" borderId="9" applyNumberFormat="0" applyAlignment="0" applyProtection="0"/>
    <xf numFmtId="0" fontId="18" fillId="23" borderId="9" applyNumberFormat="0" applyAlignment="0" applyProtection="0"/>
    <xf numFmtId="0" fontId="18" fillId="23" borderId="9" applyNumberFormat="0" applyAlignment="0" applyProtection="0"/>
    <xf numFmtId="0" fontId="18" fillId="23" borderId="9" applyNumberFormat="0" applyAlignment="0" applyProtection="0"/>
    <xf numFmtId="0" fontId="18" fillId="23" borderId="9" applyNumberFormat="0" applyAlignment="0" applyProtection="0"/>
    <xf numFmtId="0" fontId="18" fillId="23" borderId="9" applyNumberFormat="0" applyAlignment="0" applyProtection="0"/>
    <xf numFmtId="0" fontId="18" fillId="23" borderId="9" applyNumberFormat="0" applyAlignment="0" applyProtection="0"/>
    <xf numFmtId="0" fontId="18" fillId="23" borderId="9" applyNumberFormat="0" applyAlignment="0" applyProtection="0"/>
    <xf numFmtId="0" fontId="18" fillId="23" borderId="9" applyNumberFormat="0" applyAlignment="0" applyProtection="0"/>
    <xf numFmtId="0" fontId="18" fillId="23" borderId="9" applyNumberFormat="0" applyAlignment="0" applyProtection="0"/>
    <xf numFmtId="0" fontId="18" fillId="23" borderId="9" applyNumberFormat="0" applyAlignment="0" applyProtection="0"/>
    <xf numFmtId="0" fontId="18" fillId="23" borderId="9" applyNumberFormat="0" applyAlignment="0" applyProtection="0"/>
    <xf numFmtId="0" fontId="18" fillId="23" borderId="9" applyNumberFormat="0" applyAlignment="0" applyProtection="0"/>
    <xf numFmtId="0" fontId="18" fillId="23" borderId="9" applyNumberFormat="0" applyAlignment="0" applyProtection="0"/>
  </cellStyleXfs>
  <cellXfs count="406">
    <xf numFmtId="0" fontId="0" fillId="0" borderId="0" xfId="0" applyAlignment="1">
      <alignment/>
    </xf>
    <xf numFmtId="49" fontId="0" fillId="0" borderId="0" xfId="0" applyNumberFormat="1" applyFont="1" applyAlignment="1">
      <alignment horizontal="right"/>
    </xf>
    <xf numFmtId="49" fontId="0" fillId="0" borderId="0" xfId="0" applyNumberFormat="1" applyFont="1" applyAlignment="1">
      <alignment horizontal="left"/>
    </xf>
    <xf numFmtId="0" fontId="0" fillId="0" borderId="0" xfId="0" applyNumberFormat="1" applyFont="1" applyAlignment="1">
      <alignment horizontal="center"/>
    </xf>
    <xf numFmtId="0" fontId="19" fillId="0" borderId="0" xfId="0" applyFont="1" applyAlignment="1">
      <alignment wrapText="1"/>
    </xf>
    <xf numFmtId="0" fontId="0" fillId="0" borderId="0" xfId="0" applyFont="1" applyAlignment="1">
      <alignment wrapText="1"/>
    </xf>
    <xf numFmtId="0" fontId="0" fillId="0" borderId="0" xfId="0" applyFont="1" applyAlignment="1">
      <alignment/>
    </xf>
    <xf numFmtId="0" fontId="20" fillId="0" borderId="0" xfId="0" applyFont="1" applyAlignment="1">
      <alignment/>
    </xf>
    <xf numFmtId="49" fontId="21" fillId="0" borderId="0" xfId="0" applyNumberFormat="1" applyFont="1" applyAlignment="1">
      <alignment horizontal="left"/>
    </xf>
    <xf numFmtId="0" fontId="21" fillId="0" borderId="0" xfId="0" applyNumberFormat="1" applyFont="1" applyAlignment="1">
      <alignment horizontal="center"/>
    </xf>
    <xf numFmtId="49" fontId="21" fillId="0" borderId="0" xfId="0" applyNumberFormat="1" applyFont="1" applyAlignment="1">
      <alignment horizontal="right"/>
    </xf>
    <xf numFmtId="0" fontId="22" fillId="0" borderId="10" xfId="0" applyNumberFormat="1" applyFont="1" applyBorder="1" applyAlignment="1">
      <alignment horizontal="center"/>
    </xf>
    <xf numFmtId="0" fontId="23" fillId="0" borderId="10" xfId="0" applyFont="1" applyBorder="1" applyAlignment="1">
      <alignment wrapText="1"/>
    </xf>
    <xf numFmtId="0" fontId="22" fillId="0" borderId="10" xfId="0" applyFont="1" applyBorder="1" applyAlignment="1">
      <alignment wrapText="1"/>
    </xf>
    <xf numFmtId="0" fontId="22" fillId="0" borderId="0" xfId="0" applyFont="1" applyAlignment="1">
      <alignment/>
    </xf>
    <xf numFmtId="0" fontId="24" fillId="0" borderId="11" xfId="0" applyNumberFormat="1" applyFont="1" applyBorder="1" applyAlignment="1">
      <alignment horizontal="center"/>
    </xf>
    <xf numFmtId="0" fontId="25" fillId="0" borderId="11" xfId="0" applyFont="1" applyBorder="1" applyAlignment="1">
      <alignment wrapText="1"/>
    </xf>
    <xf numFmtId="0" fontId="24" fillId="0" borderId="11" xfId="0" applyFont="1" applyBorder="1" applyAlignment="1" applyProtection="1">
      <alignment wrapText="1"/>
      <protection locked="0"/>
    </xf>
    <xf numFmtId="49" fontId="0" fillId="0" borderId="12" xfId="0" applyNumberFormat="1" applyFont="1" applyBorder="1" applyAlignment="1">
      <alignment horizontal="right"/>
    </xf>
    <xf numFmtId="49" fontId="0" fillId="0" borderId="13" xfId="0" applyNumberFormat="1" applyFont="1" applyBorder="1" applyAlignment="1">
      <alignment horizontal="left"/>
    </xf>
    <xf numFmtId="0" fontId="0" fillId="0" borderId="11" xfId="0" applyNumberFormat="1" applyFont="1" applyBorder="1" applyAlignment="1">
      <alignment horizontal="center"/>
    </xf>
    <xf numFmtId="0" fontId="19" fillId="0" borderId="11" xfId="0" applyFont="1" applyBorder="1" applyAlignment="1">
      <alignment wrapText="1"/>
    </xf>
    <xf numFmtId="0" fontId="0" fillId="0" borderId="11" xfId="0" applyFont="1" applyBorder="1" applyAlignment="1" applyProtection="1">
      <alignment wrapText="1"/>
      <protection locked="0"/>
    </xf>
    <xf numFmtId="0" fontId="24" fillId="0" borderId="0" xfId="0" applyFont="1" applyAlignment="1">
      <alignment/>
    </xf>
    <xf numFmtId="49" fontId="24" fillId="0" borderId="12" xfId="0" applyNumberFormat="1" applyFont="1" applyBorder="1" applyAlignment="1">
      <alignment horizontal="right"/>
    </xf>
    <xf numFmtId="49" fontId="24" fillId="0" borderId="13" xfId="0" applyNumberFormat="1" applyFont="1" applyBorder="1" applyAlignment="1">
      <alignment horizontal="left"/>
    </xf>
    <xf numFmtId="0" fontId="26" fillId="0" borderId="11" xfId="0" applyFont="1" applyBorder="1" applyAlignment="1">
      <alignment wrapText="1"/>
    </xf>
    <xf numFmtId="0" fontId="23" fillId="0" borderId="11" xfId="0" applyFont="1" applyBorder="1" applyAlignment="1">
      <alignment wrapText="1"/>
    </xf>
    <xf numFmtId="49" fontId="26" fillId="0" borderId="13" xfId="0" applyNumberFormat="1" applyFont="1" applyBorder="1" applyAlignment="1">
      <alignment horizontal="left"/>
    </xf>
    <xf numFmtId="0" fontId="0" fillId="0" borderId="12" xfId="0" applyBorder="1" applyAlignment="1">
      <alignment/>
    </xf>
    <xf numFmtId="0" fontId="0" fillId="0" borderId="13" xfId="0" applyBorder="1" applyAlignment="1">
      <alignment/>
    </xf>
    <xf numFmtId="0" fontId="0" fillId="0" borderId="11" xfId="0" applyBorder="1" applyAlignment="1">
      <alignment/>
    </xf>
    <xf numFmtId="0" fontId="0" fillId="0" borderId="11" xfId="0" applyBorder="1" applyAlignment="1">
      <alignment wrapText="1"/>
    </xf>
    <xf numFmtId="0" fontId="0" fillId="0" borderId="11" xfId="0" applyBorder="1" applyAlignment="1" applyProtection="1">
      <alignment wrapText="1"/>
      <protection locked="0"/>
    </xf>
    <xf numFmtId="0" fontId="26" fillId="0" borderId="11" xfId="0" applyFont="1" applyBorder="1" applyAlignment="1" applyProtection="1">
      <alignment wrapText="1"/>
      <protection locked="0"/>
    </xf>
    <xf numFmtId="49" fontId="0" fillId="0" borderId="0" xfId="0" applyNumberFormat="1" applyAlignment="1">
      <alignment horizontal="center"/>
    </xf>
    <xf numFmtId="0" fontId="27" fillId="0" borderId="0" xfId="0" applyFont="1" applyAlignment="1">
      <alignment horizontal="left" vertical="center"/>
    </xf>
    <xf numFmtId="0" fontId="27" fillId="0" borderId="0" xfId="0" applyFont="1" applyAlignment="1" applyProtection="1">
      <alignment horizontal="left" vertical="center"/>
      <protection locked="0"/>
    </xf>
    <xf numFmtId="49" fontId="24" fillId="0" borderId="0" xfId="0" applyNumberFormat="1" applyFont="1" applyAlignment="1">
      <alignment horizontal="left" vertical="center"/>
    </xf>
    <xf numFmtId="0" fontId="0" fillId="0" borderId="0" xfId="0" applyAlignment="1">
      <alignment horizontal="left" vertical="center"/>
    </xf>
    <xf numFmtId="0" fontId="0" fillId="0" borderId="0" xfId="0" applyAlignment="1">
      <alignment wrapText="1"/>
    </xf>
    <xf numFmtId="0" fontId="24" fillId="0" borderId="0" xfId="0" applyFont="1" applyBorder="1" applyAlignment="1">
      <alignment horizontal="left" vertical="center"/>
    </xf>
    <xf numFmtId="164" fontId="24" fillId="0" borderId="0" xfId="0" applyNumberFormat="1" applyFont="1" applyBorder="1" applyAlignment="1">
      <alignment horizontal="left" vertical="center"/>
    </xf>
    <xf numFmtId="0" fontId="24" fillId="0" borderId="0" xfId="0" applyFont="1" applyAlignment="1">
      <alignment horizontal="left" vertical="center"/>
    </xf>
    <xf numFmtId="0" fontId="20" fillId="0" borderId="0" xfId="0" applyFont="1" applyAlignment="1">
      <alignment horizontal="left" vertical="center"/>
    </xf>
    <xf numFmtId="0" fontId="24" fillId="0" borderId="0" xfId="0" applyFont="1" applyAlignment="1" applyProtection="1">
      <alignment horizontal="left" vertical="center"/>
      <protection locked="0"/>
    </xf>
    <xf numFmtId="165" fontId="24" fillId="0" borderId="0" xfId="0" applyNumberFormat="1" applyFont="1" applyAlignment="1">
      <alignment/>
    </xf>
    <xf numFmtId="49" fontId="24" fillId="0" borderId="0" xfId="0" applyNumberFormat="1" applyFont="1" applyAlignment="1">
      <alignment horizontal="center"/>
    </xf>
    <xf numFmtId="0" fontId="24" fillId="0" borderId="0" xfId="0" applyFont="1" applyAlignment="1">
      <alignment wrapText="1"/>
    </xf>
    <xf numFmtId="0" fontId="24" fillId="0" borderId="0" xfId="0" applyFont="1" applyBorder="1" applyAlignment="1">
      <alignment/>
    </xf>
    <xf numFmtId="164" fontId="24" fillId="0" borderId="0" xfId="0" applyNumberFormat="1" applyFont="1" applyBorder="1" applyAlignment="1">
      <alignment/>
    </xf>
    <xf numFmtId="49" fontId="21" fillId="0" borderId="0" xfId="0" applyNumberFormat="1" applyFont="1" applyAlignment="1">
      <alignment horizontal="center"/>
    </xf>
    <xf numFmtId="0" fontId="21" fillId="0" borderId="0" xfId="0" applyFont="1" applyAlignment="1">
      <alignment/>
    </xf>
    <xf numFmtId="49" fontId="0" fillId="0" borderId="0" xfId="0" applyNumberFormat="1" applyFont="1" applyAlignment="1" applyProtection="1">
      <alignment horizontal="center"/>
      <protection locked="0"/>
    </xf>
    <xf numFmtId="0" fontId="0" fillId="0" borderId="0" xfId="0" applyFont="1" applyAlignment="1" applyProtection="1">
      <alignment/>
      <protection locked="0"/>
    </xf>
    <xf numFmtId="165" fontId="0" fillId="0" borderId="0" xfId="0" applyNumberFormat="1" applyAlignment="1">
      <alignment/>
    </xf>
    <xf numFmtId="0" fontId="0" fillId="0" borderId="0" xfId="0" applyAlignment="1">
      <alignment horizontal="right"/>
    </xf>
    <xf numFmtId="49" fontId="0" fillId="0" borderId="0" xfId="0" applyNumberFormat="1" applyAlignment="1">
      <alignment horizontal="left"/>
    </xf>
    <xf numFmtId="164" fontId="0" fillId="0" borderId="0" xfId="0" applyNumberFormat="1" applyAlignment="1">
      <alignment/>
    </xf>
    <xf numFmtId="0" fontId="0" fillId="0" borderId="0" xfId="0" applyAlignment="1">
      <alignment horizontal="center"/>
    </xf>
    <xf numFmtId="165" fontId="24" fillId="0" borderId="0" xfId="0" applyNumberFormat="1" applyFont="1" applyAlignment="1">
      <alignment horizontal="left" vertical="center"/>
    </xf>
    <xf numFmtId="0" fontId="24" fillId="0" borderId="0" xfId="0" applyFont="1" applyAlignment="1">
      <alignment horizontal="right" wrapText="1"/>
    </xf>
    <xf numFmtId="49" fontId="24" fillId="0" borderId="11" xfId="0" applyNumberFormat="1" applyFont="1" applyBorder="1" applyAlignment="1" applyProtection="1">
      <alignment horizontal="center"/>
      <protection locked="0"/>
    </xf>
    <xf numFmtId="0" fontId="24" fillId="0" borderId="0" xfId="0" applyFont="1" applyAlignment="1">
      <alignment horizontal="center" vertical="center"/>
    </xf>
    <xf numFmtId="49" fontId="24" fillId="0" borderId="0" xfId="0" applyNumberFormat="1" applyFont="1" applyAlignment="1">
      <alignment horizontal="left"/>
    </xf>
    <xf numFmtId="0" fontId="24" fillId="0" borderId="0" xfId="0" applyFont="1" applyAlignment="1">
      <alignment horizontal="center"/>
    </xf>
    <xf numFmtId="4" fontId="0" fillId="0" borderId="0" xfId="0" applyNumberFormat="1" applyAlignment="1">
      <alignment/>
    </xf>
    <xf numFmtId="164" fontId="24" fillId="0" borderId="11" xfId="0" applyNumberFormat="1" applyFont="1" applyBorder="1" applyAlignment="1">
      <alignment/>
    </xf>
    <xf numFmtId="0" fontId="24" fillId="0" borderId="0" xfId="0" applyFont="1" applyAlignment="1">
      <alignment horizontal="right"/>
    </xf>
    <xf numFmtId="164" fontId="24" fillId="0" borderId="0" xfId="0" applyNumberFormat="1" applyFont="1" applyAlignment="1">
      <alignment/>
    </xf>
    <xf numFmtId="0" fontId="0" fillId="0" borderId="10" xfId="0" applyBorder="1" applyAlignment="1">
      <alignment/>
    </xf>
    <xf numFmtId="0" fontId="30" fillId="0" borderId="10" xfId="0" applyFont="1" applyBorder="1" applyAlignment="1">
      <alignment horizontal="right" wrapText="1"/>
    </xf>
    <xf numFmtId="49" fontId="30" fillId="0" borderId="10" xfId="0" applyNumberFormat="1" applyFont="1" applyBorder="1" applyAlignment="1">
      <alignment horizontal="left" wrapText="1"/>
    </xf>
    <xf numFmtId="0" fontId="0" fillId="20" borderId="11" xfId="0" applyFill="1" applyBorder="1" applyAlignment="1">
      <alignment/>
    </xf>
    <xf numFmtId="0" fontId="0" fillId="20" borderId="11" xfId="0" applyFill="1" applyBorder="1" applyAlignment="1">
      <alignment horizontal="right"/>
    </xf>
    <xf numFmtId="49" fontId="24" fillId="20" borderId="11" xfId="0" applyNumberFormat="1" applyFont="1" applyFill="1" applyBorder="1" applyAlignment="1">
      <alignment horizontal="left"/>
    </xf>
    <xf numFmtId="0" fontId="0" fillId="20" borderId="11" xfId="0" applyFill="1" applyBorder="1" applyAlignment="1">
      <alignment wrapText="1"/>
    </xf>
    <xf numFmtId="164" fontId="0" fillId="20" borderId="11" xfId="0" applyNumberFormat="1" applyFill="1" applyBorder="1" applyAlignment="1">
      <alignment/>
    </xf>
    <xf numFmtId="165" fontId="0" fillId="0" borderId="11" xfId="0" applyNumberFormat="1" applyBorder="1" applyAlignment="1" applyProtection="1">
      <alignment/>
      <protection locked="0"/>
    </xf>
    <xf numFmtId="49" fontId="0" fillId="0" borderId="11" xfId="0" applyNumberFormat="1" applyBorder="1" applyAlignment="1" applyProtection="1">
      <alignment/>
      <protection locked="0"/>
    </xf>
    <xf numFmtId="0" fontId="0" fillId="0" borderId="11" xfId="0" applyBorder="1" applyAlignment="1" applyProtection="1">
      <alignment horizontal="right"/>
      <protection locked="0"/>
    </xf>
    <xf numFmtId="49" fontId="0" fillId="0" borderId="11" xfId="0" applyNumberFormat="1" applyBorder="1" applyAlignment="1" applyProtection="1">
      <alignment horizontal="left"/>
      <protection locked="0"/>
    </xf>
    <xf numFmtId="49" fontId="0" fillId="0" borderId="11" xfId="0" applyNumberFormat="1" applyBorder="1" applyAlignment="1" applyProtection="1">
      <alignment horizontal="center"/>
      <protection locked="0"/>
    </xf>
    <xf numFmtId="164" fontId="0" fillId="0" borderId="11" xfId="0" applyNumberFormat="1" applyFill="1" applyBorder="1" applyAlignment="1" applyProtection="1">
      <alignment/>
      <protection locked="0"/>
    </xf>
    <xf numFmtId="164" fontId="0" fillId="0" borderId="11" xfId="0" applyNumberFormat="1" applyBorder="1" applyAlignment="1" applyProtection="1">
      <alignment/>
      <protection locked="0"/>
    </xf>
    <xf numFmtId="164" fontId="21" fillId="0" borderId="11" xfId="0" applyNumberFormat="1" applyFont="1" applyBorder="1" applyAlignment="1" applyProtection="1">
      <alignment/>
      <protection locked="0"/>
    </xf>
    <xf numFmtId="166" fontId="0" fillId="0" borderId="11" xfId="0" applyNumberFormat="1" applyBorder="1" applyAlignment="1" applyProtection="1">
      <alignment/>
      <protection locked="0"/>
    </xf>
    <xf numFmtId="166" fontId="0" fillId="0" borderId="0" xfId="0" applyNumberFormat="1" applyAlignment="1">
      <alignment/>
    </xf>
    <xf numFmtId="164" fontId="24" fillId="0" borderId="11" xfId="0" applyNumberFormat="1" applyFont="1" applyBorder="1" applyAlignment="1" applyProtection="1">
      <alignment/>
      <protection locked="0"/>
    </xf>
    <xf numFmtId="166" fontId="24" fillId="0" borderId="11" xfId="0" applyNumberFormat="1" applyFont="1" applyBorder="1" applyAlignment="1" applyProtection="1">
      <alignment/>
      <protection locked="0"/>
    </xf>
    <xf numFmtId="166" fontId="24" fillId="0" borderId="0" xfId="0" applyNumberFormat="1" applyFont="1" applyAlignment="1">
      <alignment/>
    </xf>
    <xf numFmtId="164" fontId="21" fillId="0" borderId="0" xfId="0" applyNumberFormat="1" applyFont="1" applyAlignment="1">
      <alignment/>
    </xf>
    <xf numFmtId="0" fontId="0" fillId="0" borderId="11" xfId="0" applyBorder="1" applyAlignment="1" applyProtection="1">
      <alignment/>
      <protection locked="0"/>
    </xf>
    <xf numFmtId="164" fontId="0" fillId="0" borderId="11" xfId="0" applyNumberFormat="1" applyBorder="1" applyAlignment="1">
      <alignment/>
    </xf>
    <xf numFmtId="0" fontId="31" fillId="0" borderId="0" xfId="0" applyFont="1" applyAlignment="1">
      <alignment/>
    </xf>
    <xf numFmtId="164" fontId="0" fillId="0" borderId="0" xfId="0" applyNumberFormat="1" applyFont="1" applyAlignment="1">
      <alignment/>
    </xf>
    <xf numFmtId="0" fontId="21" fillId="0" borderId="0" xfId="0" applyFont="1" applyAlignment="1">
      <alignment horizontal="right"/>
    </xf>
    <xf numFmtId="0" fontId="23" fillId="0" borderId="0" xfId="0" applyFont="1" applyAlignment="1">
      <alignment horizontal="center" wrapText="1"/>
    </xf>
    <xf numFmtId="164" fontId="22" fillId="0" borderId="0" xfId="0" applyNumberFormat="1" applyFont="1" applyAlignment="1">
      <alignment horizontal="center"/>
    </xf>
    <xf numFmtId="0" fontId="22" fillId="0" borderId="0" xfId="0" applyFont="1" applyAlignment="1">
      <alignment horizontal="center"/>
    </xf>
    <xf numFmtId="0" fontId="24" fillId="0" borderId="0" xfId="0" applyNumberFormat="1" applyFont="1" applyAlignment="1">
      <alignment horizontal="center"/>
    </xf>
    <xf numFmtId="0" fontId="32" fillId="0" borderId="0" xfId="0" applyFont="1" applyAlignment="1">
      <alignment wrapText="1"/>
    </xf>
    <xf numFmtId="49" fontId="24" fillId="0" borderId="0" xfId="0" applyNumberFormat="1" applyFont="1" applyAlignment="1">
      <alignment horizontal="right"/>
    </xf>
    <xf numFmtId="0" fontId="26" fillId="0" borderId="0" xfId="0" applyFont="1" applyAlignment="1">
      <alignment wrapText="1"/>
    </xf>
    <xf numFmtId="49" fontId="24" fillId="0" borderId="14" xfId="0" applyNumberFormat="1" applyFont="1" applyBorder="1" applyAlignment="1">
      <alignment horizontal="right"/>
    </xf>
    <xf numFmtId="0" fontId="0" fillId="0" borderId="14" xfId="0" applyFont="1" applyBorder="1" applyAlignment="1">
      <alignment/>
    </xf>
    <xf numFmtId="0" fontId="26" fillId="0" borderId="14" xfId="0" applyFont="1" applyBorder="1" applyAlignment="1">
      <alignment wrapText="1"/>
    </xf>
    <xf numFmtId="164" fontId="24" fillId="0" borderId="14" xfId="0" applyNumberFormat="1" applyFont="1" applyBorder="1" applyAlignment="1">
      <alignment/>
    </xf>
    <xf numFmtId="0" fontId="0" fillId="0" borderId="14" xfId="0" applyNumberFormat="1" applyFont="1" applyBorder="1" applyAlignment="1">
      <alignment horizontal="center"/>
    </xf>
    <xf numFmtId="49" fontId="26" fillId="0" borderId="14" xfId="0" applyNumberFormat="1" applyFont="1" applyBorder="1" applyAlignment="1">
      <alignment horizontal="left"/>
    </xf>
    <xf numFmtId="49" fontId="24" fillId="0" borderId="0" xfId="0" applyNumberFormat="1" applyFont="1" applyBorder="1" applyAlignment="1">
      <alignment horizontal="right"/>
    </xf>
    <xf numFmtId="0" fontId="0" fillId="0" borderId="0" xfId="0" applyFont="1" applyBorder="1" applyAlignment="1">
      <alignment/>
    </xf>
    <xf numFmtId="0" fontId="26" fillId="0" borderId="0" xfId="0" applyFont="1" applyBorder="1" applyAlignment="1">
      <alignment wrapText="1"/>
    </xf>
    <xf numFmtId="49" fontId="26" fillId="0" borderId="0" xfId="0" applyNumberFormat="1" applyFont="1" applyBorder="1" applyAlignment="1">
      <alignment horizontal="left"/>
    </xf>
    <xf numFmtId="164" fontId="24" fillId="0" borderId="0" xfId="0" applyNumberFormat="1" applyFont="1" applyAlignment="1">
      <alignment horizontal="left" vertical="center"/>
    </xf>
    <xf numFmtId="164" fontId="24" fillId="0" borderId="0" xfId="0" applyNumberFormat="1" applyFont="1" applyAlignment="1">
      <alignment horizontal="center"/>
    </xf>
    <xf numFmtId="165" fontId="24" fillId="0" borderId="0" xfId="0" applyNumberFormat="1" applyFont="1" applyAlignment="1">
      <alignment horizontal="right"/>
    </xf>
    <xf numFmtId="0" fontId="0" fillId="0" borderId="0" xfId="0" applyNumberFormat="1" applyAlignment="1">
      <alignment horizontal="center"/>
    </xf>
    <xf numFmtId="0" fontId="22" fillId="0" borderId="0" xfId="0" applyFont="1" applyAlignment="1">
      <alignment horizontal="left" vertical="center"/>
    </xf>
    <xf numFmtId="0" fontId="0" fillId="0" borderId="0" xfId="0" applyFont="1" applyAlignment="1">
      <alignment horizontal="left" vertical="center"/>
    </xf>
    <xf numFmtId="164" fontId="0" fillId="0" borderId="0" xfId="0" applyNumberFormat="1" applyFont="1" applyAlignment="1">
      <alignment wrapText="1"/>
    </xf>
    <xf numFmtId="164" fontId="24" fillId="0" borderId="0" xfId="0" applyNumberFormat="1" applyFont="1" applyAlignment="1">
      <alignment wrapText="1"/>
    </xf>
    <xf numFmtId="0" fontId="22" fillId="0" borderId="0" xfId="0" applyFont="1" applyBorder="1" applyAlignment="1">
      <alignment horizontal="center" vertical="center"/>
    </xf>
    <xf numFmtId="164" fontId="22" fillId="0" borderId="0" xfId="0" applyNumberFormat="1" applyFont="1" applyBorder="1" applyAlignment="1">
      <alignment horizontal="center" vertical="center"/>
    </xf>
    <xf numFmtId="0" fontId="33" fillId="0" borderId="0" xfId="0" applyFont="1" applyBorder="1" applyAlignment="1">
      <alignment horizontal="left"/>
    </xf>
    <xf numFmtId="164" fontId="33" fillId="0" borderId="0" xfId="0" applyNumberFormat="1" applyFont="1" applyBorder="1" applyAlignment="1">
      <alignment/>
    </xf>
    <xf numFmtId="0" fontId="33" fillId="0" borderId="0" xfId="0" applyFont="1" applyBorder="1" applyAlignment="1">
      <alignment/>
    </xf>
    <xf numFmtId="0" fontId="34" fillId="24" borderId="11" xfId="0" applyFont="1" applyFill="1" applyBorder="1" applyAlignment="1">
      <alignment horizontal="center"/>
    </xf>
    <xf numFmtId="1" fontId="34" fillId="24" borderId="11" xfId="0" applyNumberFormat="1" applyFont="1" applyFill="1" applyBorder="1" applyAlignment="1" applyProtection="1">
      <alignment horizontal="center"/>
      <protection/>
    </xf>
    <xf numFmtId="0" fontId="34" fillId="24" borderId="11" xfId="0" applyNumberFormat="1" applyFont="1" applyFill="1" applyBorder="1" applyAlignment="1" applyProtection="1">
      <alignment horizontal="center"/>
      <protection locked="0"/>
    </xf>
    <xf numFmtId="0" fontId="35" fillId="0" borderId="0" xfId="0" applyFont="1" applyBorder="1" applyAlignment="1">
      <alignment/>
    </xf>
    <xf numFmtId="0" fontId="34" fillId="24" borderId="11" xfId="0" applyNumberFormat="1" applyFont="1" applyFill="1" applyBorder="1" applyAlignment="1" applyProtection="1">
      <alignment horizontal="center"/>
      <protection/>
    </xf>
    <xf numFmtId="0" fontId="35" fillId="0" borderId="15" xfId="0" applyFont="1" applyBorder="1" applyAlignment="1">
      <alignment horizontal="left"/>
    </xf>
    <xf numFmtId="164" fontId="35" fillId="0" borderId="15" xfId="0" applyNumberFormat="1" applyFont="1" applyBorder="1" applyAlignment="1">
      <alignment horizontal="left"/>
    </xf>
    <xf numFmtId="0" fontId="35" fillId="0" borderId="16" xfId="0" applyFont="1" applyBorder="1" applyAlignment="1">
      <alignment horizontal="left"/>
    </xf>
    <xf numFmtId="164" fontId="35" fillId="0" borderId="16" xfId="0" applyNumberFormat="1" applyFont="1" applyBorder="1" applyAlignment="1">
      <alignment horizontal="left"/>
    </xf>
    <xf numFmtId="0" fontId="22" fillId="20" borderId="11" xfId="0" applyFont="1" applyFill="1" applyBorder="1" applyAlignment="1">
      <alignment horizontal="left"/>
    </xf>
    <xf numFmtId="0" fontId="22" fillId="20" borderId="11" xfId="0" applyFont="1" applyFill="1" applyBorder="1" applyAlignment="1" applyProtection="1">
      <alignment horizontal="center"/>
      <protection/>
    </xf>
    <xf numFmtId="0" fontId="35" fillId="0" borderId="11" xfId="0" applyFont="1" applyBorder="1" applyAlignment="1">
      <alignment horizontal="left"/>
    </xf>
    <xf numFmtId="164" fontId="35" fillId="0" borderId="11" xfId="0" applyNumberFormat="1" applyFont="1" applyBorder="1" applyAlignment="1">
      <alignment horizontal="right"/>
    </xf>
    <xf numFmtId="164" fontId="35" fillId="0" borderId="11" xfId="0" applyNumberFormat="1" applyFont="1" applyBorder="1" applyAlignment="1" applyProtection="1">
      <alignment horizontal="right"/>
      <protection locked="0"/>
    </xf>
    <xf numFmtId="0" fontId="22" fillId="0" borderId="11" xfId="0" applyFont="1" applyBorder="1" applyAlignment="1">
      <alignment horizontal="right"/>
    </xf>
    <xf numFmtId="164" fontId="22" fillId="0" borderId="11" xfId="0" applyNumberFormat="1" applyFont="1" applyBorder="1" applyAlignment="1">
      <alignment horizontal="right"/>
    </xf>
    <xf numFmtId="164" fontId="22" fillId="0" borderId="11" xfId="0" applyNumberFormat="1" applyFont="1" applyBorder="1" applyAlignment="1" applyProtection="1">
      <alignment horizontal="right"/>
      <protection locked="0"/>
    </xf>
    <xf numFmtId="0" fontId="35" fillId="0" borderId="14" xfId="0" applyFont="1" applyBorder="1" applyAlignment="1">
      <alignment horizontal="left"/>
    </xf>
    <xf numFmtId="164" fontId="35" fillId="0" borderId="14" xfId="0" applyNumberFormat="1" applyFont="1" applyBorder="1" applyAlignment="1">
      <alignment horizontal="left"/>
    </xf>
    <xf numFmtId="0" fontId="35" fillId="0" borderId="0" xfId="0" applyFont="1" applyBorder="1" applyAlignment="1">
      <alignment horizontal="left"/>
    </xf>
    <xf numFmtId="164" fontId="35" fillId="0" borderId="0" xfId="0" applyNumberFormat="1" applyFont="1" applyBorder="1" applyAlignment="1">
      <alignment horizontal="left"/>
    </xf>
    <xf numFmtId="0" fontId="22" fillId="0" borderId="11" xfId="0" applyFont="1" applyFill="1" applyBorder="1" applyAlignment="1">
      <alignment horizontal="left"/>
    </xf>
    <xf numFmtId="164" fontId="22" fillId="0" borderId="11" xfId="0" applyNumberFormat="1" applyFont="1" applyFill="1" applyBorder="1" applyAlignment="1">
      <alignment horizontal="right"/>
    </xf>
    <xf numFmtId="164" fontId="35" fillId="0" borderId="0" xfId="0" applyNumberFormat="1" applyFont="1" applyBorder="1" applyAlignment="1">
      <alignment/>
    </xf>
    <xf numFmtId="164" fontId="22" fillId="0" borderId="11" xfId="0" applyNumberFormat="1" applyFont="1" applyFill="1" applyBorder="1" applyAlignment="1">
      <alignment/>
    </xf>
    <xf numFmtId="0" fontId="31" fillId="0" borderId="11" xfId="0" applyFont="1" applyFill="1" applyBorder="1" applyAlignment="1">
      <alignment horizontal="left"/>
    </xf>
    <xf numFmtId="164" fontId="31" fillId="0" borderId="11" xfId="0" applyNumberFormat="1" applyFont="1" applyFill="1" applyBorder="1" applyAlignment="1" applyProtection="1">
      <alignment horizontal="center"/>
      <protection/>
    </xf>
    <xf numFmtId="164" fontId="36" fillId="0" borderId="0" xfId="0" applyNumberFormat="1" applyFont="1" applyBorder="1" applyAlignment="1">
      <alignment horizontal="center"/>
    </xf>
    <xf numFmtId="0" fontId="0" fillId="0" borderId="0" xfId="0" applyFont="1" applyBorder="1" applyAlignment="1">
      <alignment horizontal="left"/>
    </xf>
    <xf numFmtId="164" fontId="0" fillId="0" borderId="0" xfId="0" applyNumberFormat="1" applyFont="1" applyBorder="1" applyAlignment="1">
      <alignment/>
    </xf>
    <xf numFmtId="164" fontId="0" fillId="0" borderId="0" xfId="0" applyNumberFormat="1" applyAlignment="1">
      <alignment horizontal="right"/>
    </xf>
    <xf numFmtId="164" fontId="27" fillId="0" borderId="0" xfId="0" applyNumberFormat="1" applyFont="1" applyAlignment="1">
      <alignment horizontal="left" vertical="center"/>
    </xf>
    <xf numFmtId="164" fontId="22" fillId="0" borderId="0" xfId="0" applyNumberFormat="1" applyFont="1" applyAlignment="1">
      <alignment horizontal="left" vertical="center"/>
    </xf>
    <xf numFmtId="164" fontId="22" fillId="0" borderId="17" xfId="0" applyNumberFormat="1" applyFont="1" applyBorder="1" applyAlignment="1" applyProtection="1">
      <alignment horizontal="center" vertical="center"/>
      <protection/>
    </xf>
    <xf numFmtId="0" fontId="22" fillId="0" borderId="18" xfId="0" applyFont="1" applyBorder="1" applyAlignment="1">
      <alignment horizontal="center"/>
    </xf>
    <xf numFmtId="0" fontId="22" fillId="0" borderId="18" xfId="0" applyFont="1" applyBorder="1" applyAlignment="1" applyProtection="1">
      <alignment horizontal="center"/>
      <protection/>
    </xf>
    <xf numFmtId="0" fontId="22" fillId="0" borderId="19" xfId="0" applyFont="1" applyBorder="1" applyAlignment="1">
      <alignment horizontal="center"/>
    </xf>
    <xf numFmtId="164" fontId="35" fillId="0" borderId="19" xfId="0" applyNumberFormat="1" applyFont="1" applyBorder="1" applyAlignment="1">
      <alignment horizontal="right"/>
    </xf>
    <xf numFmtId="0" fontId="35" fillId="0" borderId="19" xfId="0" applyFont="1" applyBorder="1" applyAlignment="1">
      <alignment/>
    </xf>
    <xf numFmtId="0" fontId="22" fillId="0" borderId="19" xfId="0" applyFont="1" applyBorder="1" applyAlignment="1">
      <alignment/>
    </xf>
    <xf numFmtId="164" fontId="35" fillId="0" borderId="19" xfId="0" applyNumberFormat="1" applyFont="1" applyBorder="1" applyAlignment="1" applyProtection="1">
      <alignment/>
      <protection locked="0"/>
    </xf>
    <xf numFmtId="0" fontId="35" fillId="0" borderId="19" xfId="0" applyFont="1" applyBorder="1" applyAlignment="1">
      <alignment horizontal="left"/>
    </xf>
    <xf numFmtId="0" fontId="31" fillId="0" borderId="19" xfId="0" applyFont="1" applyBorder="1" applyAlignment="1">
      <alignment horizontal="right"/>
    </xf>
    <xf numFmtId="164" fontId="31" fillId="0" borderId="19" xfId="0" applyNumberFormat="1" applyFont="1" applyBorder="1" applyAlignment="1">
      <alignment horizontal="right"/>
    </xf>
    <xf numFmtId="164" fontId="22" fillId="0" borderId="19" xfId="0" applyNumberFormat="1" applyFont="1" applyBorder="1" applyAlignment="1">
      <alignment horizontal="right"/>
    </xf>
    <xf numFmtId="164" fontId="35" fillId="0" borderId="19" xfId="468" applyNumberFormat="1" applyFont="1" applyFill="1" applyBorder="1" applyAlignment="1" applyProtection="1">
      <alignment horizontal="right"/>
      <protection/>
    </xf>
    <xf numFmtId="0" fontId="31" fillId="0" borderId="20" xfId="0" applyFont="1" applyBorder="1" applyAlignment="1">
      <alignment horizontal="right"/>
    </xf>
    <xf numFmtId="164" fontId="31" fillId="0" borderId="20" xfId="468" applyNumberFormat="1" applyFont="1" applyFill="1" applyBorder="1" applyAlignment="1" applyProtection="1">
      <alignment horizontal="right"/>
      <protection/>
    </xf>
    <xf numFmtId="0" fontId="35" fillId="0" borderId="21" xfId="0" applyFont="1" applyBorder="1" applyAlignment="1">
      <alignment/>
    </xf>
    <xf numFmtId="164" fontId="35" fillId="0" borderId="21" xfId="468" applyNumberFormat="1" applyFont="1" applyFill="1" applyBorder="1" applyAlignment="1" applyProtection="1">
      <alignment horizontal="right"/>
      <protection/>
    </xf>
    <xf numFmtId="164" fontId="31" fillId="0" borderId="19" xfId="468" applyNumberFormat="1" applyFont="1" applyFill="1" applyBorder="1" applyAlignment="1" applyProtection="1">
      <alignment horizontal="right"/>
      <protection/>
    </xf>
    <xf numFmtId="0" fontId="37" fillId="0" borderId="22" xfId="0" applyFont="1" applyBorder="1" applyAlignment="1">
      <alignment horizontal="center"/>
    </xf>
    <xf numFmtId="164" fontId="27" fillId="0" borderId="20" xfId="468" applyNumberFormat="1" applyFont="1" applyFill="1" applyBorder="1" applyAlignment="1" applyProtection="1">
      <alignment horizontal="right"/>
      <protection/>
    </xf>
    <xf numFmtId="0" fontId="22" fillId="0" borderId="11" xfId="0" applyFont="1" applyBorder="1" applyAlignment="1">
      <alignment/>
    </xf>
    <xf numFmtId="164" fontId="0" fillId="0" borderId="11" xfId="0" applyNumberFormat="1" applyBorder="1" applyAlignment="1">
      <alignment horizontal="right"/>
    </xf>
    <xf numFmtId="0" fontId="0" fillId="0" borderId="0" xfId="0" applyAlignment="1">
      <alignment/>
    </xf>
    <xf numFmtId="1" fontId="0" fillId="0" borderId="0" xfId="0" applyNumberFormat="1" applyAlignment="1" applyProtection="1">
      <alignment/>
      <protection/>
    </xf>
    <xf numFmtId="0" fontId="38" fillId="20" borderId="0" xfId="0" applyFont="1" applyFill="1" applyBorder="1" applyAlignment="1">
      <alignment horizontal="center"/>
    </xf>
    <xf numFmtId="0" fontId="35" fillId="0" borderId="0" xfId="0" applyFont="1" applyAlignment="1">
      <alignment/>
    </xf>
    <xf numFmtId="1" fontId="35" fillId="0" borderId="0" xfId="0" applyNumberFormat="1" applyFont="1" applyAlignment="1" applyProtection="1">
      <alignment horizontal="justify" vertical="center"/>
      <protection/>
    </xf>
    <xf numFmtId="0" fontId="35" fillId="0" borderId="0" xfId="0" applyFont="1" applyAlignment="1">
      <alignment horizontal="justify" vertical="center"/>
    </xf>
    <xf numFmtId="0" fontId="22" fillId="20" borderId="23" xfId="0" applyFont="1" applyFill="1" applyBorder="1" applyAlignment="1">
      <alignment horizontal="left" vertical="center"/>
    </xf>
    <xf numFmtId="0" fontId="22" fillId="20" borderId="23" xfId="0" applyFont="1" applyFill="1" applyBorder="1" applyAlignment="1">
      <alignment horizontal="center" vertical="center"/>
    </xf>
    <xf numFmtId="1" fontId="22" fillId="20" borderId="23" xfId="0" applyNumberFormat="1" applyFont="1" applyFill="1" applyBorder="1" applyAlignment="1" applyProtection="1">
      <alignment horizontal="center" vertical="center"/>
      <protection/>
    </xf>
    <xf numFmtId="0" fontId="22" fillId="20" borderId="23" xfId="0" applyNumberFormat="1" applyFont="1" applyFill="1" applyBorder="1" applyAlignment="1" applyProtection="1">
      <alignment horizontal="center" vertical="center"/>
      <protection locked="0"/>
    </xf>
    <xf numFmtId="15" fontId="22" fillId="20" borderId="23" xfId="0" applyNumberFormat="1" applyFont="1" applyFill="1" applyBorder="1" applyAlignment="1" applyProtection="1">
      <alignment horizontal="center" vertical="center"/>
      <protection locked="0"/>
    </xf>
    <xf numFmtId="0" fontId="35" fillId="0" borderId="0" xfId="0" applyFont="1" applyBorder="1" applyAlignment="1">
      <alignment/>
    </xf>
    <xf numFmtId="1" fontId="35" fillId="0" borderId="24" xfId="0" applyNumberFormat="1" applyFont="1" applyBorder="1" applyAlignment="1" applyProtection="1">
      <alignment/>
      <protection/>
    </xf>
    <xf numFmtId="0" fontId="35" fillId="0" borderId="25" xfId="0" applyFont="1" applyBorder="1" applyAlignment="1">
      <alignment/>
    </xf>
    <xf numFmtId="0" fontId="35" fillId="0" borderId="26" xfId="0" applyFont="1" applyBorder="1" applyAlignment="1">
      <alignment/>
    </xf>
    <xf numFmtId="0" fontId="35" fillId="0" borderId="26" xfId="0" applyFont="1" applyFill="1" applyBorder="1" applyAlignment="1">
      <alignment/>
    </xf>
    <xf numFmtId="0" fontId="22" fillId="0" borderId="26" xfId="0" applyFont="1" applyFill="1" applyBorder="1" applyAlignment="1">
      <alignment/>
    </xf>
    <xf numFmtId="1" fontId="35" fillId="0" borderId="27" xfId="0" applyNumberFormat="1" applyFont="1" applyBorder="1" applyAlignment="1" applyProtection="1">
      <alignment/>
      <protection/>
    </xf>
    <xf numFmtId="0" fontId="35" fillId="0" borderId="14" xfId="0" applyFont="1" applyBorder="1" applyAlignment="1">
      <alignment/>
    </xf>
    <xf numFmtId="0" fontId="35" fillId="0" borderId="25" xfId="0" applyFont="1" applyBorder="1" applyAlignment="1">
      <alignment/>
    </xf>
    <xf numFmtId="0" fontId="22" fillId="0" borderId="28" xfId="0" applyFont="1" applyBorder="1" applyAlignment="1">
      <alignment/>
    </xf>
    <xf numFmtId="1" fontId="35" fillId="0" borderId="0" xfId="0" applyNumberFormat="1" applyFont="1" applyBorder="1" applyAlignment="1" applyProtection="1">
      <alignment/>
      <protection/>
    </xf>
    <xf numFmtId="1" fontId="35" fillId="0" borderId="0" xfId="0" applyNumberFormat="1" applyFont="1" applyAlignment="1" applyProtection="1">
      <alignment/>
      <protection/>
    </xf>
    <xf numFmtId="0" fontId="35" fillId="0" borderId="0" xfId="0" applyFont="1" applyAlignment="1">
      <alignment/>
    </xf>
    <xf numFmtId="0" fontId="0" fillId="0" borderId="0" xfId="0" applyFill="1" applyAlignment="1">
      <alignment/>
    </xf>
    <xf numFmtId="0" fontId="35" fillId="0" borderId="0" xfId="0" applyFont="1" applyBorder="1" applyAlignment="1" applyProtection="1">
      <alignment/>
      <protection locked="0"/>
    </xf>
    <xf numFmtId="0" fontId="35" fillId="20" borderId="25" xfId="0" applyFont="1" applyFill="1" applyBorder="1" applyAlignment="1">
      <alignment/>
    </xf>
    <xf numFmtId="0" fontId="35" fillId="20" borderId="26" xfId="0" applyFont="1" applyFill="1" applyBorder="1" applyAlignment="1">
      <alignment/>
    </xf>
    <xf numFmtId="0" fontId="35" fillId="20" borderId="29" xfId="0" applyFont="1" applyFill="1" applyBorder="1" applyAlignment="1">
      <alignment/>
    </xf>
    <xf numFmtId="0" fontId="33" fillId="0" borderId="0" xfId="0" applyFont="1" applyAlignment="1">
      <alignment/>
    </xf>
    <xf numFmtId="0" fontId="35" fillId="0" borderId="0" xfId="0" applyFont="1" applyAlignment="1">
      <alignment horizontal="center"/>
    </xf>
    <xf numFmtId="164" fontId="35" fillId="0" borderId="0" xfId="0" applyNumberFormat="1" applyFont="1" applyAlignment="1">
      <alignment horizontal="center"/>
    </xf>
    <xf numFmtId="165" fontId="22" fillId="0" borderId="17" xfId="0" applyNumberFormat="1" applyFont="1" applyBorder="1" applyAlignment="1" applyProtection="1">
      <alignment horizontal="center" vertical="center"/>
      <protection locked="0"/>
    </xf>
    <xf numFmtId="0" fontId="22" fillId="0" borderId="30" xfId="0" applyFont="1" applyBorder="1" applyAlignment="1">
      <alignment horizontal="center"/>
    </xf>
    <xf numFmtId="165" fontId="35" fillId="0" borderId="31" xfId="0" applyNumberFormat="1" applyFont="1" applyBorder="1" applyAlignment="1" applyProtection="1">
      <alignment horizontal="center"/>
      <protection/>
    </xf>
    <xf numFmtId="0" fontId="35" fillId="0" borderId="32" xfId="0" applyFont="1" applyBorder="1" applyAlignment="1">
      <alignment/>
    </xf>
    <xf numFmtId="165" fontId="35" fillId="0" borderId="33" xfId="0" applyNumberFormat="1" applyFont="1" applyBorder="1" applyAlignment="1" applyProtection="1">
      <alignment horizontal="center"/>
      <protection/>
    </xf>
    <xf numFmtId="0" fontId="22" fillId="0" borderId="34" xfId="0" applyFont="1" applyBorder="1" applyAlignment="1">
      <alignment/>
    </xf>
    <xf numFmtId="164" fontId="22" fillId="0" borderId="35" xfId="0" applyNumberFormat="1" applyFont="1" applyBorder="1" applyAlignment="1">
      <alignment horizontal="right"/>
    </xf>
    <xf numFmtId="164" fontId="35" fillId="0" borderId="36" xfId="0" applyNumberFormat="1" applyFont="1" applyBorder="1" applyAlignment="1">
      <alignment/>
    </xf>
    <xf numFmtId="0" fontId="35" fillId="0" borderId="34" xfId="0" applyFont="1" applyBorder="1" applyAlignment="1">
      <alignment/>
    </xf>
    <xf numFmtId="164" fontId="35" fillId="0" borderId="19" xfId="450" applyNumberFormat="1" applyFont="1" applyFill="1" applyBorder="1" applyAlignment="1" applyProtection="1">
      <alignment horizontal="right"/>
      <protection/>
    </xf>
    <xf numFmtId="164" fontId="35" fillId="0" borderId="36" xfId="0" applyNumberFormat="1" applyFont="1" applyBorder="1" applyAlignment="1" applyProtection="1">
      <alignment/>
      <protection locked="0"/>
    </xf>
    <xf numFmtId="164" fontId="35" fillId="25" borderId="19" xfId="450" applyNumberFormat="1" applyFont="1" applyFill="1" applyBorder="1" applyAlignment="1" applyProtection="1">
      <alignment horizontal="right"/>
      <protection locked="0"/>
    </xf>
    <xf numFmtId="164" fontId="35" fillId="0" borderId="36" xfId="0" applyNumberFormat="1" applyFont="1" applyFill="1" applyBorder="1" applyAlignment="1" applyProtection="1">
      <alignment/>
      <protection locked="0"/>
    </xf>
    <xf numFmtId="164" fontId="35" fillId="25" borderId="19" xfId="450" applyNumberFormat="1" applyFont="1" applyFill="1" applyBorder="1" applyAlignment="1" applyProtection="1">
      <alignment horizontal="right"/>
      <protection/>
    </xf>
    <xf numFmtId="164" fontId="35" fillId="0" borderId="19" xfId="450" applyNumberFormat="1" applyFont="1" applyFill="1" applyBorder="1" applyAlignment="1" applyProtection="1">
      <alignment horizontal="right"/>
      <protection locked="0"/>
    </xf>
    <xf numFmtId="0" fontId="31" fillId="0" borderId="28" xfId="0" applyFont="1" applyBorder="1" applyAlignment="1">
      <alignment horizontal="right"/>
    </xf>
    <xf numFmtId="164" fontId="31" fillId="0" borderId="19" xfId="450" applyNumberFormat="1" applyFont="1" applyFill="1" applyBorder="1" applyAlignment="1" applyProtection="1">
      <alignment horizontal="right"/>
      <protection/>
    </xf>
    <xf numFmtId="164" fontId="31" fillId="0" borderId="36" xfId="450" applyNumberFormat="1" applyFont="1" applyFill="1" applyBorder="1" applyAlignment="1" applyProtection="1">
      <alignment horizontal="right"/>
      <protection/>
    </xf>
    <xf numFmtId="0" fontId="35" fillId="0" borderId="28" xfId="0" applyFont="1" applyBorder="1" applyAlignment="1">
      <alignment horizontal="left"/>
    </xf>
    <xf numFmtId="164" fontId="0" fillId="0" borderId="24" xfId="0" applyNumberFormat="1" applyBorder="1" applyAlignment="1">
      <alignment/>
    </xf>
    <xf numFmtId="0" fontId="0" fillId="0" borderId="0" xfId="0" applyBorder="1" applyAlignment="1">
      <alignment/>
    </xf>
    <xf numFmtId="0" fontId="35" fillId="0" borderId="28" xfId="0" applyFont="1" applyBorder="1" applyAlignment="1">
      <alignment/>
    </xf>
    <xf numFmtId="0" fontId="22" fillId="0" borderId="28" xfId="0" applyFont="1" applyBorder="1" applyAlignment="1">
      <alignment/>
    </xf>
    <xf numFmtId="0" fontId="31" fillId="0" borderId="28" xfId="0" applyFont="1" applyBorder="1" applyAlignment="1" applyProtection="1">
      <alignment horizontal="right"/>
      <protection/>
    </xf>
    <xf numFmtId="164" fontId="0" fillId="0" borderId="19" xfId="0" applyNumberFormat="1" applyBorder="1" applyAlignment="1">
      <alignment horizontal="right"/>
    </xf>
    <xf numFmtId="0" fontId="22" fillId="0" borderId="34" xfId="0" applyFont="1" applyBorder="1" applyAlignment="1">
      <alignment horizontal="left"/>
    </xf>
    <xf numFmtId="164" fontId="22" fillId="0" borderId="19" xfId="450" applyNumberFormat="1" applyFont="1" applyFill="1" applyBorder="1" applyAlignment="1" applyProtection="1">
      <alignment horizontal="right"/>
      <protection/>
    </xf>
    <xf numFmtId="164" fontId="22" fillId="0" borderId="36" xfId="450" applyNumberFormat="1" applyFont="1" applyFill="1" applyBorder="1" applyAlignment="1" applyProtection="1">
      <alignment horizontal="right"/>
      <protection/>
    </xf>
    <xf numFmtId="164" fontId="35" fillId="0" borderId="37" xfId="0" applyNumberFormat="1" applyFont="1" applyBorder="1" applyAlignment="1">
      <alignment horizontal="right"/>
    </xf>
    <xf numFmtId="164" fontId="35" fillId="0" borderId="37" xfId="450" applyNumberFormat="1" applyFont="1" applyFill="1" applyBorder="1" applyAlignment="1" applyProtection="1">
      <alignment horizontal="right"/>
      <protection/>
    </xf>
    <xf numFmtId="0" fontId="37" fillId="0" borderId="38" xfId="0" applyFont="1" applyBorder="1" applyAlignment="1">
      <alignment/>
    </xf>
    <xf numFmtId="164" fontId="37" fillId="0" borderId="39" xfId="450" applyNumberFormat="1" applyFont="1" applyFill="1" applyBorder="1" applyAlignment="1" applyProtection="1">
      <alignment horizontal="right"/>
      <protection/>
    </xf>
    <xf numFmtId="164" fontId="37" fillId="0" borderId="40" xfId="450" applyNumberFormat="1" applyFont="1" applyFill="1" applyBorder="1" applyAlignment="1" applyProtection="1">
      <alignment horizontal="right"/>
      <protection/>
    </xf>
    <xf numFmtId="0" fontId="46" fillId="0" borderId="0" xfId="0" applyFont="1" applyAlignment="1">
      <alignment horizontal="left"/>
    </xf>
    <xf numFmtId="16" fontId="0" fillId="0" borderId="41" xfId="0" applyNumberFormat="1" applyFill="1" applyBorder="1" applyAlignment="1" applyProtection="1">
      <alignment/>
      <protection locked="0"/>
    </xf>
    <xf numFmtId="168" fontId="0" fillId="0" borderId="41" xfId="0" applyNumberFormat="1" applyFill="1" applyBorder="1" applyAlignment="1" applyProtection="1" quotePrefix="1">
      <alignment/>
      <protection locked="0"/>
    </xf>
    <xf numFmtId="168" fontId="0" fillId="0" borderId="41" xfId="0" applyNumberFormat="1" applyFill="1" applyBorder="1" applyAlignment="1" applyProtection="1">
      <alignment/>
      <protection locked="0"/>
    </xf>
    <xf numFmtId="0" fontId="0" fillId="0" borderId="0" xfId="0" applyAlignment="1" applyProtection="1">
      <alignment/>
      <protection locked="0"/>
    </xf>
    <xf numFmtId="49" fontId="0" fillId="0" borderId="11" xfId="0" applyNumberFormat="1" applyFill="1" applyBorder="1" applyAlignment="1" applyProtection="1">
      <alignment/>
      <protection locked="0"/>
    </xf>
    <xf numFmtId="165" fontId="0" fillId="0" borderId="11" xfId="0" applyNumberFormat="1" applyFill="1" applyBorder="1" applyAlignment="1" applyProtection="1">
      <alignment/>
      <protection locked="0"/>
    </xf>
    <xf numFmtId="164" fontId="0" fillId="0" borderId="13" xfId="0" applyNumberFormat="1" applyFill="1" applyBorder="1" applyAlignment="1" applyProtection="1">
      <alignment/>
      <protection locked="0"/>
    </xf>
    <xf numFmtId="164" fontId="0" fillId="0" borderId="13" xfId="0" applyNumberFormat="1" applyBorder="1" applyAlignment="1" applyProtection="1">
      <alignment/>
      <protection locked="0"/>
    </xf>
    <xf numFmtId="164" fontId="0" fillId="20" borderId="42" xfId="0" applyNumberFormat="1" applyFill="1" applyBorder="1" applyAlignment="1">
      <alignment/>
    </xf>
    <xf numFmtId="164" fontId="0" fillId="20" borderId="43" xfId="0" applyNumberFormat="1" applyFill="1" applyBorder="1" applyAlignment="1">
      <alignment/>
    </xf>
    <xf numFmtId="164" fontId="0" fillId="0" borderId="44" xfId="0" applyNumberFormat="1" applyFill="1" applyBorder="1" applyAlignment="1" applyProtection="1">
      <alignment/>
      <protection locked="0"/>
    </xf>
    <xf numFmtId="164" fontId="0" fillId="0" borderId="45" xfId="0" applyNumberFormat="1" applyFill="1" applyBorder="1" applyAlignment="1" applyProtection="1">
      <alignment/>
      <protection locked="0"/>
    </xf>
    <xf numFmtId="164" fontId="0" fillId="0" borderId="44" xfId="0" applyNumberFormat="1" applyBorder="1" applyAlignment="1" applyProtection="1">
      <alignment/>
      <protection locked="0"/>
    </xf>
    <xf numFmtId="164" fontId="0" fillId="0" borderId="45" xfId="0" applyNumberFormat="1" applyBorder="1" applyAlignment="1" applyProtection="1">
      <alignment/>
      <protection locked="0"/>
    </xf>
    <xf numFmtId="164" fontId="0" fillId="0" borderId="46" xfId="0" applyNumberFormat="1" applyBorder="1" applyAlignment="1" applyProtection="1">
      <alignment/>
      <protection locked="0"/>
    </xf>
    <xf numFmtId="164" fontId="0" fillId="0" borderId="47" xfId="0" applyNumberFormat="1" applyBorder="1" applyAlignment="1" applyProtection="1">
      <alignment/>
      <protection locked="0"/>
    </xf>
    <xf numFmtId="164" fontId="21" fillId="0" borderId="12" xfId="0" applyNumberFormat="1" applyFont="1" applyBorder="1" applyAlignment="1" applyProtection="1">
      <alignment/>
      <protection locked="0"/>
    </xf>
    <xf numFmtId="164" fontId="21" fillId="0" borderId="15" xfId="0" applyNumberFormat="1" applyFont="1" applyBorder="1" applyAlignment="1" applyProtection="1">
      <alignment/>
      <protection locked="0"/>
    </xf>
    <xf numFmtId="164" fontId="21" fillId="0" borderId="13" xfId="0" applyNumberFormat="1" applyFont="1" applyBorder="1" applyAlignment="1" applyProtection="1">
      <alignment/>
      <protection locked="0"/>
    </xf>
    <xf numFmtId="164" fontId="0" fillId="20" borderId="48" xfId="0" applyNumberFormat="1" applyFill="1" applyBorder="1" applyAlignment="1">
      <alignment/>
    </xf>
    <xf numFmtId="164" fontId="0" fillId="0" borderId="49" xfId="0" applyNumberFormat="1" applyBorder="1" applyAlignment="1" applyProtection="1">
      <alignment/>
      <protection locked="0"/>
    </xf>
    <xf numFmtId="164" fontId="0" fillId="20" borderId="50" xfId="0" applyNumberFormat="1" applyFill="1" applyBorder="1" applyAlignment="1">
      <alignment horizontal="center"/>
    </xf>
    <xf numFmtId="0" fontId="0" fillId="0" borderId="51" xfId="0" applyFill="1" applyBorder="1" applyAlignment="1" applyProtection="1">
      <alignment/>
      <protection locked="0"/>
    </xf>
    <xf numFmtId="49" fontId="0" fillId="0" borderId="12" xfId="0" applyNumberFormat="1" applyBorder="1" applyAlignment="1">
      <alignment horizontal="right"/>
    </xf>
    <xf numFmtId="49" fontId="0" fillId="0" borderId="13" xfId="0" applyNumberFormat="1" applyBorder="1" applyAlignment="1">
      <alignment horizontal="left"/>
    </xf>
    <xf numFmtId="164" fontId="35" fillId="0" borderId="24" xfId="0" applyNumberFormat="1" applyFont="1" applyBorder="1" applyAlignment="1" applyProtection="1">
      <alignment/>
      <protection locked="0"/>
    </xf>
    <xf numFmtId="49" fontId="19" fillId="0" borderId="13" xfId="0" applyNumberFormat="1" applyFont="1" applyBorder="1" applyAlignment="1">
      <alignment horizontal="left"/>
    </xf>
    <xf numFmtId="0" fontId="19" fillId="0" borderId="11" xfId="0" applyFont="1" applyBorder="1" applyAlignment="1" applyProtection="1">
      <alignment wrapText="1"/>
      <protection locked="0"/>
    </xf>
    <xf numFmtId="0" fontId="24" fillId="0" borderId="0" xfId="0" applyFont="1" applyBorder="1" applyAlignment="1" applyProtection="1">
      <alignment horizontal="left" vertical="center"/>
      <protection/>
    </xf>
    <xf numFmtId="49" fontId="24" fillId="0" borderId="0" xfId="0" applyNumberFormat="1" applyFont="1" applyBorder="1" applyAlignment="1" applyProtection="1">
      <alignment horizontal="center"/>
      <protection/>
    </xf>
    <xf numFmtId="49" fontId="24" fillId="0" borderId="0" xfId="0" applyNumberFormat="1" applyFont="1" applyAlignment="1" applyProtection="1">
      <alignment horizontal="center"/>
      <protection/>
    </xf>
    <xf numFmtId="0" fontId="0" fillId="0" borderId="0" xfId="0" applyAlignment="1" applyProtection="1">
      <alignment/>
      <protection/>
    </xf>
    <xf numFmtId="0" fontId="0" fillId="20" borderId="11" xfId="0" applyFill="1" applyBorder="1" applyAlignment="1" applyProtection="1">
      <alignment/>
      <protection/>
    </xf>
    <xf numFmtId="0" fontId="0" fillId="0" borderId="11" xfId="0" applyBorder="1" applyAlignment="1" applyProtection="1">
      <alignment wrapText="1"/>
      <protection/>
    </xf>
    <xf numFmtId="49" fontId="0" fillId="0" borderId="0" xfId="0" applyNumberFormat="1" applyAlignment="1" applyProtection="1">
      <alignment horizontal="center"/>
      <protection/>
    </xf>
    <xf numFmtId="49" fontId="0" fillId="0" borderId="14" xfId="0" applyNumberFormat="1" applyFont="1" applyBorder="1" applyAlignment="1">
      <alignment horizontal="right"/>
    </xf>
    <xf numFmtId="0" fontId="19" fillId="0" borderId="14" xfId="0" applyFont="1" applyBorder="1" applyAlignment="1">
      <alignment wrapText="1"/>
    </xf>
    <xf numFmtId="164" fontId="0" fillId="0" borderId="14" xfId="0" applyNumberFormat="1" applyFont="1" applyBorder="1" applyAlignment="1">
      <alignment/>
    </xf>
    <xf numFmtId="49" fontId="0" fillId="0" borderId="0" xfId="0" applyNumberFormat="1" applyFont="1" applyAlignment="1">
      <alignment horizontal="right" vertical="center"/>
    </xf>
    <xf numFmtId="49" fontId="0" fillId="0" borderId="0" xfId="0" applyNumberFormat="1" applyFont="1" applyAlignment="1">
      <alignment horizontal="left" vertical="center"/>
    </xf>
    <xf numFmtId="0" fontId="0" fillId="0" borderId="0" xfId="0" applyNumberFormat="1" applyFont="1" applyAlignment="1">
      <alignment horizontal="center" vertical="center"/>
    </xf>
    <xf numFmtId="0" fontId="19" fillId="0" borderId="0" xfId="0" applyFont="1" applyAlignment="1">
      <alignment vertical="center" wrapText="1"/>
    </xf>
    <xf numFmtId="164" fontId="0" fillId="0" borderId="0" xfId="0" applyNumberFormat="1" applyFont="1" applyAlignment="1">
      <alignment vertical="center"/>
    </xf>
    <xf numFmtId="0" fontId="0" fillId="0" borderId="0" xfId="0" applyAlignment="1">
      <alignment vertical="center"/>
    </xf>
    <xf numFmtId="0" fontId="0" fillId="0" borderId="0" xfId="0" applyFont="1" applyAlignment="1">
      <alignment vertical="center"/>
    </xf>
    <xf numFmtId="49" fontId="24" fillId="0" borderId="15" xfId="0" applyNumberFormat="1" applyFont="1" applyBorder="1" applyAlignment="1">
      <alignment horizontal="right"/>
    </xf>
    <xf numFmtId="49" fontId="24" fillId="0" borderId="15" xfId="0" applyNumberFormat="1" applyFont="1" applyBorder="1" applyAlignment="1">
      <alignment horizontal="left"/>
    </xf>
    <xf numFmtId="0" fontId="51" fillId="0" borderId="14" xfId="0" applyFont="1" applyBorder="1" applyAlignment="1">
      <alignment wrapText="1"/>
    </xf>
    <xf numFmtId="0" fontId="52" fillId="0" borderId="0" xfId="0" applyFont="1" applyAlignment="1">
      <alignment/>
    </xf>
    <xf numFmtId="49" fontId="52" fillId="0" borderId="0" xfId="0" applyNumberFormat="1" applyFont="1" applyAlignment="1">
      <alignment horizontal="center"/>
    </xf>
    <xf numFmtId="49" fontId="52" fillId="0" borderId="0" xfId="0" applyNumberFormat="1" applyFont="1" applyAlignment="1">
      <alignment horizontal="left"/>
    </xf>
    <xf numFmtId="165" fontId="52" fillId="0" borderId="0" xfId="0" applyNumberFormat="1" applyFont="1" applyAlignment="1">
      <alignment/>
    </xf>
    <xf numFmtId="0" fontId="24" fillId="0" borderId="18" xfId="0" applyFont="1" applyBorder="1" applyAlignment="1" applyProtection="1">
      <alignment horizontal="center"/>
      <protection locked="0"/>
    </xf>
    <xf numFmtId="0" fontId="0" fillId="0" borderId="0" xfId="0" applyAlignment="1">
      <alignment horizontal="left"/>
    </xf>
    <xf numFmtId="1" fontId="0" fillId="0" borderId="0" xfId="0" applyNumberFormat="1" applyAlignment="1">
      <alignment/>
    </xf>
    <xf numFmtId="0" fontId="0" fillId="0" borderId="11" xfId="0" applyFont="1" applyBorder="1" applyAlignment="1">
      <alignment wrapText="1"/>
    </xf>
    <xf numFmtId="0" fontId="53" fillId="0" borderId="0" xfId="0" applyFont="1" applyAlignment="1">
      <alignment/>
    </xf>
    <xf numFmtId="0" fontId="41" fillId="0" borderId="11" xfId="0" applyFont="1" applyBorder="1" applyAlignment="1" applyProtection="1">
      <alignment horizontal="center"/>
      <protection locked="0"/>
    </xf>
    <xf numFmtId="169" fontId="0" fillId="0" borderId="11" xfId="0" applyNumberFormat="1" applyBorder="1" applyAlignment="1" applyProtection="1">
      <alignment/>
      <protection locked="0"/>
    </xf>
    <xf numFmtId="164" fontId="24" fillId="0" borderId="0" xfId="0" applyNumberFormat="1" applyFont="1" applyBorder="1" applyAlignment="1">
      <alignment horizontal="left" vertical="center" wrapText="1"/>
    </xf>
    <xf numFmtId="0" fontId="24" fillId="0" borderId="0" xfId="0" applyFont="1" applyBorder="1" applyAlignment="1">
      <alignment horizontal="left" vertical="center" wrapText="1"/>
    </xf>
    <xf numFmtId="0" fontId="24" fillId="0" borderId="0" xfId="0" applyFont="1" applyBorder="1" applyAlignment="1">
      <alignment wrapText="1"/>
    </xf>
    <xf numFmtId="0" fontId="24" fillId="0" borderId="11" xfId="0" applyFont="1" applyBorder="1" applyAlignment="1">
      <alignment wrapText="1"/>
    </xf>
    <xf numFmtId="49" fontId="0" fillId="0" borderId="52" xfId="0" applyNumberFormat="1" applyFont="1" applyBorder="1" applyAlignment="1">
      <alignment horizontal="right"/>
    </xf>
    <xf numFmtId="49" fontId="0" fillId="0" borderId="53" xfId="0" applyNumberFormat="1" applyFont="1" applyBorder="1" applyAlignment="1">
      <alignment horizontal="left"/>
    </xf>
    <xf numFmtId="0" fontId="0" fillId="0" borderId="54" xfId="0" applyNumberFormat="1" applyFont="1" applyBorder="1" applyAlignment="1">
      <alignment horizontal="center"/>
    </xf>
    <xf numFmtId="0" fontId="19" fillId="0" borderId="54" xfId="0" applyFont="1" applyBorder="1" applyAlignment="1">
      <alignment wrapText="1"/>
    </xf>
    <xf numFmtId="49" fontId="0" fillId="0" borderId="55" xfId="0" applyNumberFormat="1" applyFont="1" applyBorder="1" applyAlignment="1">
      <alignment horizontal="right"/>
    </xf>
    <xf numFmtId="49" fontId="0" fillId="0" borderId="56" xfId="0" applyNumberFormat="1" applyFont="1" applyBorder="1" applyAlignment="1">
      <alignment horizontal="left"/>
    </xf>
    <xf numFmtId="0" fontId="0" fillId="0" borderId="57" xfId="0" applyNumberFormat="1" applyFont="1" applyBorder="1" applyAlignment="1">
      <alignment horizontal="center"/>
    </xf>
    <xf numFmtId="49" fontId="0" fillId="0" borderId="57" xfId="0" applyNumberFormat="1" applyFont="1" applyBorder="1" applyAlignment="1">
      <alignment horizontal="right"/>
    </xf>
    <xf numFmtId="49" fontId="0" fillId="0" borderId="57" xfId="0" applyNumberFormat="1" applyFont="1" applyBorder="1" applyAlignment="1">
      <alignment horizontal="left"/>
    </xf>
    <xf numFmtId="0" fontId="19" fillId="0" borderId="57" xfId="0" applyFont="1" applyBorder="1" applyAlignment="1">
      <alignment wrapText="1"/>
    </xf>
    <xf numFmtId="49" fontId="0" fillId="0" borderId="11" xfId="0" applyNumberFormat="1" applyFont="1" applyBorder="1" applyAlignment="1">
      <alignment horizontal="right"/>
    </xf>
    <xf numFmtId="49" fontId="0" fillId="0" borderId="11" xfId="0" applyNumberFormat="1" applyFont="1" applyBorder="1" applyAlignment="1">
      <alignment horizontal="left"/>
    </xf>
    <xf numFmtId="165" fontId="22" fillId="0" borderId="0" xfId="0" applyNumberFormat="1" applyFont="1" applyBorder="1" applyAlignment="1" applyProtection="1">
      <alignment horizontal="center" vertical="center"/>
      <protection locked="0"/>
    </xf>
    <xf numFmtId="164" fontId="22" fillId="0" borderId="24" xfId="0" applyNumberFormat="1" applyFont="1" applyBorder="1" applyAlignment="1">
      <alignment horizontal="right"/>
    </xf>
    <xf numFmtId="164" fontId="35" fillId="0" borderId="24" xfId="450" applyNumberFormat="1" applyFont="1" applyFill="1" applyBorder="1" applyAlignment="1" applyProtection="1">
      <alignment horizontal="right"/>
      <protection/>
    </xf>
    <xf numFmtId="164" fontId="35" fillId="0" borderId="24" xfId="450" applyNumberFormat="1" applyFont="1" applyFill="1" applyBorder="1" applyAlignment="1" applyProtection="1">
      <alignment horizontal="right"/>
      <protection locked="0"/>
    </xf>
    <xf numFmtId="164" fontId="22" fillId="0" borderId="24" xfId="450" applyNumberFormat="1" applyFont="1" applyFill="1" applyBorder="1" applyAlignment="1" applyProtection="1">
      <alignment horizontal="right"/>
      <protection/>
    </xf>
    <xf numFmtId="164" fontId="35" fillId="0" borderId="24" xfId="0" applyNumberFormat="1" applyFont="1" applyBorder="1" applyAlignment="1">
      <alignment horizontal="right"/>
    </xf>
    <xf numFmtId="165" fontId="35" fillId="0" borderId="58" xfId="0" applyNumberFormat="1" applyFont="1" applyBorder="1" applyAlignment="1" applyProtection="1">
      <alignment horizontal="center" wrapText="1"/>
      <protection/>
    </xf>
    <xf numFmtId="164" fontId="35" fillId="0" borderId="59" xfId="450" applyNumberFormat="1" applyFont="1" applyFill="1" applyBorder="1" applyAlignment="1" applyProtection="1">
      <alignment horizontal="right"/>
      <protection/>
    </xf>
    <xf numFmtId="49" fontId="24" fillId="0" borderId="11" xfId="0" applyNumberFormat="1" applyFont="1" applyBorder="1" applyAlignment="1">
      <alignment horizontal="right"/>
    </xf>
    <xf numFmtId="49" fontId="22" fillId="0" borderId="10" xfId="0" applyNumberFormat="1" applyFont="1" applyBorder="1" applyAlignment="1">
      <alignment horizontal="right"/>
    </xf>
    <xf numFmtId="0" fontId="24" fillId="0" borderId="10" xfId="0" applyFont="1" applyBorder="1" applyAlignment="1" applyProtection="1">
      <alignment vertical="center" wrapText="1"/>
      <protection/>
    </xf>
    <xf numFmtId="49" fontId="28" fillId="0" borderId="10" xfId="0" applyNumberFormat="1" applyFont="1" applyBorder="1" applyAlignment="1">
      <alignment horizontal="center" vertical="center" wrapText="1"/>
    </xf>
    <xf numFmtId="0" fontId="24" fillId="0" borderId="10" xfId="0" applyFont="1" applyBorder="1" applyAlignment="1">
      <alignment horizontal="center"/>
    </xf>
    <xf numFmtId="0" fontId="24" fillId="0" borderId="10" xfId="0" applyFont="1" applyBorder="1" applyAlignment="1">
      <alignment horizontal="left" vertical="center" wrapText="1"/>
    </xf>
    <xf numFmtId="164" fontId="24" fillId="0" borderId="60" xfId="0" applyNumberFormat="1" applyFont="1" applyBorder="1" applyAlignment="1">
      <alignment horizontal="center" vertical="center"/>
    </xf>
    <xf numFmtId="164" fontId="24" fillId="0" borderId="61" xfId="0" applyNumberFormat="1" applyFont="1" applyBorder="1" applyAlignment="1">
      <alignment horizontal="center" vertical="center"/>
    </xf>
    <xf numFmtId="164" fontId="24" fillId="0" borderId="62" xfId="0" applyNumberFormat="1" applyFont="1" applyBorder="1" applyAlignment="1">
      <alignment horizontal="center" vertical="center"/>
    </xf>
    <xf numFmtId="164" fontId="24" fillId="0" borderId="63" xfId="0" applyNumberFormat="1" applyFont="1" applyBorder="1" applyAlignment="1">
      <alignment horizontal="center" vertical="center"/>
    </xf>
    <xf numFmtId="0" fontId="24" fillId="0" borderId="10" xfId="0" applyFont="1" applyBorder="1" applyAlignment="1">
      <alignment vertical="center" wrapText="1"/>
    </xf>
    <xf numFmtId="164" fontId="24" fillId="0" borderId="10" xfId="0" applyNumberFormat="1" applyFont="1" applyBorder="1" applyAlignment="1">
      <alignment vertical="center"/>
    </xf>
    <xf numFmtId="0" fontId="29" fillId="0" borderId="10" xfId="0" applyFont="1" applyBorder="1" applyAlignment="1">
      <alignment horizontal="center" vertical="center" wrapText="1"/>
    </xf>
    <xf numFmtId="0" fontId="24" fillId="0" borderId="11" xfId="0" applyFont="1" applyBorder="1" applyAlignment="1">
      <alignment/>
    </xf>
    <xf numFmtId="0" fontId="31" fillId="0" borderId="0" xfId="0" applyFont="1" applyBorder="1" applyAlignment="1">
      <alignment horizontal="right"/>
    </xf>
    <xf numFmtId="0" fontId="24" fillId="0" borderId="11" xfId="0" applyFont="1" applyBorder="1" applyAlignment="1">
      <alignment horizontal="right"/>
    </xf>
    <xf numFmtId="0" fontId="0" fillId="0" borderId="11" xfId="0" applyBorder="1" applyAlignment="1" applyProtection="1">
      <alignment wrapText="1"/>
      <protection locked="0"/>
    </xf>
    <xf numFmtId="0" fontId="23" fillId="0" borderId="0" xfId="0" applyFont="1" applyBorder="1" applyAlignment="1">
      <alignment horizontal="center" wrapText="1"/>
    </xf>
    <xf numFmtId="0" fontId="22" fillId="0" borderId="11" xfId="0" applyNumberFormat="1" applyFont="1" applyBorder="1" applyAlignment="1" applyProtection="1">
      <alignment horizontal="center" vertical="center"/>
      <protection/>
    </xf>
    <xf numFmtId="0" fontId="36" fillId="0" borderId="0" xfId="0" applyFont="1" applyBorder="1" applyAlignment="1">
      <alignment horizontal="center"/>
    </xf>
    <xf numFmtId="0" fontId="49" fillId="20" borderId="0" xfId="0" applyFont="1" applyFill="1" applyBorder="1" applyAlignment="1">
      <alignment horizontal="left" vertical="center" wrapText="1"/>
    </xf>
    <xf numFmtId="0" fontId="38" fillId="20" borderId="0" xfId="0" applyFont="1" applyFill="1" applyBorder="1" applyAlignment="1">
      <alignment horizontal="center"/>
    </xf>
    <xf numFmtId="0" fontId="39" fillId="20" borderId="0" xfId="0" applyFont="1" applyFill="1" applyBorder="1" applyAlignment="1">
      <alignment horizontal="center" vertical="center" wrapText="1"/>
    </xf>
    <xf numFmtId="0" fontId="40" fillId="0" borderId="64" xfId="0" applyFont="1" applyFill="1" applyBorder="1" applyAlignment="1" applyProtection="1">
      <alignment horizontal="center" vertical="center" shrinkToFit="1"/>
      <protection locked="0"/>
    </xf>
    <xf numFmtId="0" fontId="41" fillId="0" borderId="0" xfId="0" applyFont="1" applyBorder="1" applyAlignment="1">
      <alignment vertical="center"/>
    </xf>
    <xf numFmtId="0" fontId="35" fillId="0" borderId="0" xfId="0" applyFont="1" applyBorder="1" applyAlignment="1">
      <alignment horizontal="justify" vertical="center" wrapText="1"/>
    </xf>
    <xf numFmtId="0" fontId="22" fillId="0" borderId="0" xfId="0" applyFont="1" applyBorder="1" applyAlignment="1">
      <alignment horizontal="center" vertical="center" wrapText="1"/>
    </xf>
    <xf numFmtId="0" fontId="41" fillId="0" borderId="23" xfId="0" applyFont="1" applyBorder="1" applyAlignment="1">
      <alignment horizontal="center" vertical="center" wrapText="1"/>
    </xf>
    <xf numFmtId="165" fontId="22" fillId="20" borderId="23" xfId="0" applyNumberFormat="1" applyFont="1" applyFill="1" applyBorder="1" applyAlignment="1" applyProtection="1">
      <alignment horizontal="center" vertical="center"/>
      <protection locked="0"/>
    </xf>
    <xf numFmtId="0" fontId="22" fillId="0" borderId="30" xfId="0" applyFont="1" applyBorder="1" applyAlignment="1">
      <alignment horizontal="center" vertical="center"/>
    </xf>
    <xf numFmtId="1" fontId="22" fillId="0" borderId="31" xfId="0" applyNumberFormat="1" applyFont="1" applyBorder="1" applyAlignment="1" applyProtection="1">
      <alignment horizontal="center" wrapText="1"/>
      <protection/>
    </xf>
    <xf numFmtId="0" fontId="22" fillId="0" borderId="31" xfId="0" applyFont="1" applyBorder="1" applyAlignment="1">
      <alignment horizontal="center" vertical="center"/>
    </xf>
    <xf numFmtId="0" fontId="22" fillId="0" borderId="32" xfId="0" applyFont="1" applyBorder="1" applyAlignment="1">
      <alignment horizontal="center" wrapText="1"/>
    </xf>
    <xf numFmtId="0" fontId="22" fillId="0" borderId="65" xfId="0" applyFont="1" applyBorder="1" applyAlignment="1">
      <alignment/>
    </xf>
    <xf numFmtId="1" fontId="35" fillId="0" borderId="24" xfId="0" applyNumberFormat="1" applyFont="1" applyBorder="1" applyAlignment="1" applyProtection="1">
      <alignment/>
      <protection/>
    </xf>
    <xf numFmtId="0" fontId="22" fillId="0" borderId="35" xfId="0" applyFont="1" applyBorder="1" applyAlignment="1">
      <alignment/>
    </xf>
    <xf numFmtId="0" fontId="35" fillId="0" borderId="66" xfId="0" applyFont="1" applyBorder="1" applyAlignment="1">
      <alignment/>
    </xf>
    <xf numFmtId="1" fontId="22" fillId="0" borderId="16" xfId="0" applyNumberFormat="1" applyFont="1" applyBorder="1" applyAlignment="1" applyProtection="1">
      <alignment/>
      <protection/>
    </xf>
    <xf numFmtId="1" fontId="22" fillId="0" borderId="16" xfId="0" applyNumberFormat="1" applyFont="1" applyBorder="1" applyAlignment="1" applyProtection="1">
      <alignment/>
      <protection locked="0"/>
    </xf>
    <xf numFmtId="0" fontId="35" fillId="0" borderId="67" xfId="0" applyFont="1" applyBorder="1" applyAlignment="1">
      <alignment/>
    </xf>
    <xf numFmtId="0" fontId="35" fillId="0" borderId="68" xfId="0" applyFont="1" applyBorder="1" applyAlignment="1">
      <alignment/>
    </xf>
    <xf numFmtId="0" fontId="35" fillId="0" borderId="20" xfId="0" applyFont="1" applyBorder="1" applyAlignment="1">
      <alignment/>
    </xf>
    <xf numFmtId="0" fontId="35" fillId="0" borderId="68" xfId="0" applyFont="1" applyFill="1" applyBorder="1" applyAlignment="1">
      <alignment/>
    </xf>
    <xf numFmtId="0" fontId="22" fillId="0" borderId="19" xfId="0" applyFont="1" applyFill="1" applyBorder="1" applyAlignment="1">
      <alignment/>
    </xf>
    <xf numFmtId="0" fontId="35" fillId="0" borderId="19" xfId="0" applyFont="1" applyBorder="1" applyAlignment="1">
      <alignment/>
    </xf>
    <xf numFmtId="0" fontId="35" fillId="0" borderId="24" xfId="0" applyFont="1" applyFill="1" applyBorder="1" applyAlignment="1">
      <alignment/>
    </xf>
    <xf numFmtId="1" fontId="22" fillId="0" borderId="0" xfId="0" applyNumberFormat="1" applyFont="1" applyBorder="1" applyAlignment="1" applyProtection="1">
      <alignment/>
      <protection/>
    </xf>
    <xf numFmtId="0" fontId="31" fillId="20" borderId="67" xfId="0" applyFont="1" applyFill="1" applyBorder="1" applyAlignment="1" applyProtection="1">
      <alignment/>
      <protection locked="0"/>
    </xf>
    <xf numFmtId="0" fontId="22" fillId="0" borderId="16" xfId="0" applyFont="1" applyFill="1" applyBorder="1" applyAlignment="1" applyProtection="1">
      <alignment/>
      <protection locked="0"/>
    </xf>
    <xf numFmtId="1" fontId="22" fillId="26" borderId="16" xfId="0" applyNumberFormat="1" applyFont="1" applyFill="1" applyBorder="1" applyAlignment="1" applyProtection="1">
      <alignment/>
      <protection locked="0"/>
    </xf>
    <xf numFmtId="0" fontId="22" fillId="0" borderId="34" xfId="0" applyFont="1" applyBorder="1" applyAlignment="1">
      <alignment/>
    </xf>
    <xf numFmtId="0" fontId="35" fillId="0" borderId="16" xfId="0" applyFont="1" applyFill="1" applyBorder="1" applyAlignment="1" applyProtection="1">
      <alignment/>
      <protection locked="0"/>
    </xf>
    <xf numFmtId="0" fontId="44" fillId="0" borderId="20" xfId="0" applyFont="1" applyBorder="1" applyAlignment="1" applyProtection="1">
      <alignment/>
      <protection locked="0"/>
    </xf>
    <xf numFmtId="0" fontId="35" fillId="0" borderId="15" xfId="0" applyFont="1" applyFill="1" applyBorder="1" applyAlignment="1" applyProtection="1">
      <alignment/>
      <protection locked="0"/>
    </xf>
    <xf numFmtId="0" fontId="35" fillId="0" borderId="0" xfId="0" applyFont="1" applyFill="1" applyBorder="1" applyAlignment="1">
      <alignment/>
    </xf>
    <xf numFmtId="0" fontId="44" fillId="0" borderId="67" xfId="0" applyFont="1" applyBorder="1" applyAlignment="1" applyProtection="1">
      <alignment/>
      <protection locked="0"/>
    </xf>
    <xf numFmtId="0" fontId="35" fillId="0" borderId="34" xfId="0" applyFont="1" applyBorder="1" applyAlignment="1">
      <alignment/>
    </xf>
    <xf numFmtId="0" fontId="35" fillId="0" borderId="16" xfId="0" applyFont="1" applyFill="1" applyBorder="1" applyAlignment="1">
      <alignment/>
    </xf>
    <xf numFmtId="164" fontId="35" fillId="0" borderId="69" xfId="0" applyNumberFormat="1" applyFont="1" applyBorder="1" applyAlignment="1" applyProtection="1">
      <alignment/>
      <protection locked="0"/>
    </xf>
    <xf numFmtId="0" fontId="22" fillId="0" borderId="19" xfId="0" applyFont="1" applyBorder="1" applyAlignment="1">
      <alignment/>
    </xf>
    <xf numFmtId="0" fontId="22" fillId="0" borderId="70" xfId="0" applyFont="1" applyBorder="1" applyAlignment="1">
      <alignment/>
    </xf>
    <xf numFmtId="0" fontId="22" fillId="0" borderId="71" xfId="0" applyFont="1" applyBorder="1" applyAlignment="1" applyProtection="1">
      <alignment/>
      <protection locked="0"/>
    </xf>
    <xf numFmtId="1" fontId="35" fillId="0" borderId="69" xfId="0" applyNumberFormat="1" applyFont="1" applyBorder="1" applyAlignment="1" applyProtection="1">
      <alignment/>
      <protection locked="0"/>
    </xf>
    <xf numFmtId="1" fontId="35" fillId="0" borderId="0" xfId="0" applyNumberFormat="1" applyFont="1" applyBorder="1" applyAlignment="1" applyProtection="1">
      <alignment/>
      <protection locked="0"/>
    </xf>
    <xf numFmtId="1" fontId="35" fillId="0" borderId="15" xfId="0" applyNumberFormat="1" applyFont="1" applyBorder="1" applyAlignment="1" applyProtection="1">
      <alignment/>
      <protection locked="0"/>
    </xf>
    <xf numFmtId="0" fontId="35" fillId="20" borderId="34" xfId="0" applyFont="1" applyFill="1" applyBorder="1" applyAlignment="1">
      <alignment/>
    </xf>
    <xf numFmtId="1" fontId="22" fillId="20" borderId="0" xfId="0" applyNumberFormat="1" applyFont="1" applyFill="1" applyBorder="1" applyAlignment="1" applyProtection="1">
      <alignment/>
      <protection/>
    </xf>
    <xf numFmtId="0" fontId="35" fillId="20" borderId="19" xfId="0" applyFont="1" applyFill="1" applyBorder="1" applyAlignment="1">
      <alignment/>
    </xf>
    <xf numFmtId="0" fontId="22" fillId="20" borderId="0" xfId="0" applyFont="1" applyFill="1" applyBorder="1" applyAlignment="1" applyProtection="1">
      <alignment/>
      <protection/>
    </xf>
    <xf numFmtId="0" fontId="35" fillId="20" borderId="72" xfId="0" applyFont="1" applyFill="1" applyBorder="1" applyAlignment="1">
      <alignment/>
    </xf>
    <xf numFmtId="1" fontId="22" fillId="20" borderId="23" xfId="0" applyNumberFormat="1" applyFont="1" applyFill="1" applyBorder="1" applyAlignment="1" applyProtection="1">
      <alignment/>
      <protection/>
    </xf>
    <xf numFmtId="0" fontId="35" fillId="20" borderId="73" xfId="0" applyFont="1" applyFill="1" applyBorder="1" applyAlignment="1">
      <alignment/>
    </xf>
    <xf numFmtId="0" fontId="22" fillId="20" borderId="23" xfId="0" applyFont="1" applyFill="1" applyBorder="1" applyAlignment="1" applyProtection="1">
      <alignment/>
      <protection/>
    </xf>
    <xf numFmtId="0" fontId="47" fillId="0" borderId="0" xfId="0" applyFont="1" applyBorder="1" applyAlignment="1">
      <alignment/>
    </xf>
    <xf numFmtId="0" fontId="47" fillId="0" borderId="0" xfId="0" applyFont="1" applyBorder="1" applyAlignment="1">
      <alignment wrapText="1"/>
    </xf>
  </cellXfs>
  <cellStyles count="631">
    <cellStyle name="Normal" xfId="0"/>
    <cellStyle name="20 % - Accent1" xfId="15"/>
    <cellStyle name="20 % - Accent1 1" xfId="16"/>
    <cellStyle name="20 % - Accent1 1 1" xfId="17"/>
    <cellStyle name="20 % - Accent1 1 2" xfId="18"/>
    <cellStyle name="20 % - Accent1 2" xfId="19"/>
    <cellStyle name="20 % - Accent1 2 1" xfId="20"/>
    <cellStyle name="20 % - Accent1 2 2" xfId="21"/>
    <cellStyle name="20 % - Accent1 3" xfId="22"/>
    <cellStyle name="20 % - Accent1 3 1" xfId="23"/>
    <cellStyle name="20 % - Accent1 3 2" xfId="24"/>
    <cellStyle name="20 % - Accent1 4" xfId="25"/>
    <cellStyle name="20 % - Accent1 4 1" xfId="26"/>
    <cellStyle name="20 % - Accent1 4 2" xfId="27"/>
    <cellStyle name="20 % - Accent1 5" xfId="28"/>
    <cellStyle name="20 % - Accent1 6" xfId="29"/>
    <cellStyle name="20 % - Accent2" xfId="30"/>
    <cellStyle name="20 % - Accent2 1" xfId="31"/>
    <cellStyle name="20 % - Accent2 1 1" xfId="32"/>
    <cellStyle name="20 % - Accent2 1 2" xfId="33"/>
    <cellStyle name="20 % - Accent2 2" xfId="34"/>
    <cellStyle name="20 % - Accent2 2 1" xfId="35"/>
    <cellStyle name="20 % - Accent2 2 2" xfId="36"/>
    <cellStyle name="20 % - Accent2 3" xfId="37"/>
    <cellStyle name="20 % - Accent2 3 1" xfId="38"/>
    <cellStyle name="20 % - Accent2 3 2" xfId="39"/>
    <cellStyle name="20 % - Accent2 4" xfId="40"/>
    <cellStyle name="20 % - Accent2 4 1" xfId="41"/>
    <cellStyle name="20 % - Accent2 4 2" xfId="42"/>
    <cellStyle name="20 % - Accent2 5" xfId="43"/>
    <cellStyle name="20 % - Accent2 6" xfId="44"/>
    <cellStyle name="20 % - Accent3" xfId="45"/>
    <cellStyle name="20 % - Accent3 1" xfId="46"/>
    <cellStyle name="20 % - Accent3 1 1" xfId="47"/>
    <cellStyle name="20 % - Accent3 1 2" xfId="48"/>
    <cellStyle name="20 % - Accent3 2" xfId="49"/>
    <cellStyle name="20 % - Accent3 2 1" xfId="50"/>
    <cellStyle name="20 % - Accent3 2 2" xfId="51"/>
    <cellStyle name="20 % - Accent3 3" xfId="52"/>
    <cellStyle name="20 % - Accent3 3 1" xfId="53"/>
    <cellStyle name="20 % - Accent3 3 2" xfId="54"/>
    <cellStyle name="20 % - Accent3 4" xfId="55"/>
    <cellStyle name="20 % - Accent3 4 1" xfId="56"/>
    <cellStyle name="20 % - Accent3 4 2" xfId="57"/>
    <cellStyle name="20 % - Accent3 5" xfId="58"/>
    <cellStyle name="20 % - Accent3 6" xfId="59"/>
    <cellStyle name="20 % - Accent4" xfId="60"/>
    <cellStyle name="20 % - Accent4 1" xfId="61"/>
    <cellStyle name="20 % - Accent4 1 1" xfId="62"/>
    <cellStyle name="20 % - Accent4 1 2" xfId="63"/>
    <cellStyle name="20 % - Accent4 2" xfId="64"/>
    <cellStyle name="20 % - Accent4 2 1" xfId="65"/>
    <cellStyle name="20 % - Accent4 2 2" xfId="66"/>
    <cellStyle name="20 % - Accent4 3" xfId="67"/>
    <cellStyle name="20 % - Accent4 3 1" xfId="68"/>
    <cellStyle name="20 % - Accent4 3 2" xfId="69"/>
    <cellStyle name="20 % - Accent4 4" xfId="70"/>
    <cellStyle name="20 % - Accent4 4 1" xfId="71"/>
    <cellStyle name="20 % - Accent4 4 2" xfId="72"/>
    <cellStyle name="20 % - Accent4 5" xfId="73"/>
    <cellStyle name="20 % - Accent4 6" xfId="74"/>
    <cellStyle name="20 % - Accent5" xfId="75"/>
    <cellStyle name="20 % - Accent5 1" xfId="76"/>
    <cellStyle name="20 % - Accent5 1 1" xfId="77"/>
    <cellStyle name="20 % - Accent5 1 2" xfId="78"/>
    <cellStyle name="20 % - Accent5 2" xfId="79"/>
    <cellStyle name="20 % - Accent5 2 1" xfId="80"/>
    <cellStyle name="20 % - Accent5 2 2" xfId="81"/>
    <cellStyle name="20 % - Accent5 3" xfId="82"/>
    <cellStyle name="20 % - Accent5 3 1" xfId="83"/>
    <cellStyle name="20 % - Accent5 3 2" xfId="84"/>
    <cellStyle name="20 % - Accent5 4" xfId="85"/>
    <cellStyle name="20 % - Accent5 4 1" xfId="86"/>
    <cellStyle name="20 % - Accent5 4 2" xfId="87"/>
    <cellStyle name="20 % - Accent5 5" xfId="88"/>
    <cellStyle name="20 % - Accent5 6" xfId="89"/>
    <cellStyle name="20 % - Accent6" xfId="90"/>
    <cellStyle name="20 % - Accent6 1" xfId="91"/>
    <cellStyle name="20 % - Accent6 1 1" xfId="92"/>
    <cellStyle name="20 % - Accent6 1 2" xfId="93"/>
    <cellStyle name="20 % - Accent6 2" xfId="94"/>
    <cellStyle name="20 % - Accent6 2 1" xfId="95"/>
    <cellStyle name="20 % - Accent6 2 2" xfId="96"/>
    <cellStyle name="20 % - Accent6 3" xfId="97"/>
    <cellStyle name="20 % - Accent6 3 1" xfId="98"/>
    <cellStyle name="20 % - Accent6 3 2" xfId="99"/>
    <cellStyle name="20 % - Accent6 4" xfId="100"/>
    <cellStyle name="20 % - Accent6 4 1" xfId="101"/>
    <cellStyle name="20 % - Accent6 4 2" xfId="102"/>
    <cellStyle name="20 % - Accent6 5" xfId="103"/>
    <cellStyle name="20 % - Accent6 6" xfId="104"/>
    <cellStyle name="40 % - Accent1" xfId="105"/>
    <cellStyle name="40 % - Accent1 1" xfId="106"/>
    <cellStyle name="40 % - Accent1 1 1" xfId="107"/>
    <cellStyle name="40 % - Accent1 1 2" xfId="108"/>
    <cellStyle name="40 % - Accent1 2" xfId="109"/>
    <cellStyle name="40 % - Accent1 2 1" xfId="110"/>
    <cellStyle name="40 % - Accent1 2 2" xfId="111"/>
    <cellStyle name="40 % - Accent1 3" xfId="112"/>
    <cellStyle name="40 % - Accent1 3 1" xfId="113"/>
    <cellStyle name="40 % - Accent1 3 2" xfId="114"/>
    <cellStyle name="40 % - Accent1 4" xfId="115"/>
    <cellStyle name="40 % - Accent1 4 1" xfId="116"/>
    <cellStyle name="40 % - Accent1 4 2" xfId="117"/>
    <cellStyle name="40 % - Accent1 5" xfId="118"/>
    <cellStyle name="40 % - Accent1 6" xfId="119"/>
    <cellStyle name="40 % - Accent2" xfId="120"/>
    <cellStyle name="40 % - Accent2 1" xfId="121"/>
    <cellStyle name="40 % - Accent2 1 1" xfId="122"/>
    <cellStyle name="40 % - Accent2 1 2" xfId="123"/>
    <cellStyle name="40 % - Accent2 2" xfId="124"/>
    <cellStyle name="40 % - Accent2 2 1" xfId="125"/>
    <cellStyle name="40 % - Accent2 2 2" xfId="126"/>
    <cellStyle name="40 % - Accent2 3" xfId="127"/>
    <cellStyle name="40 % - Accent2 3 1" xfId="128"/>
    <cellStyle name="40 % - Accent2 3 2" xfId="129"/>
    <cellStyle name="40 % - Accent2 4" xfId="130"/>
    <cellStyle name="40 % - Accent2 4 1" xfId="131"/>
    <cellStyle name="40 % - Accent2 4 2" xfId="132"/>
    <cellStyle name="40 % - Accent2 5" xfId="133"/>
    <cellStyle name="40 % - Accent2 6" xfId="134"/>
    <cellStyle name="40 % - Accent3" xfId="135"/>
    <cellStyle name="40 % - Accent3 1" xfId="136"/>
    <cellStyle name="40 % - Accent3 1 1" xfId="137"/>
    <cellStyle name="40 % - Accent3 1 2" xfId="138"/>
    <cellStyle name="40 % - Accent3 2" xfId="139"/>
    <cellStyle name="40 % - Accent3 2 1" xfId="140"/>
    <cellStyle name="40 % - Accent3 2 2" xfId="141"/>
    <cellStyle name="40 % - Accent3 3" xfId="142"/>
    <cellStyle name="40 % - Accent3 3 1" xfId="143"/>
    <cellStyle name="40 % - Accent3 3 2" xfId="144"/>
    <cellStyle name="40 % - Accent3 4" xfId="145"/>
    <cellStyle name="40 % - Accent3 4 1" xfId="146"/>
    <cellStyle name="40 % - Accent3 4 2" xfId="147"/>
    <cellStyle name="40 % - Accent3 5" xfId="148"/>
    <cellStyle name="40 % - Accent3 6" xfId="149"/>
    <cellStyle name="40 % - Accent4" xfId="150"/>
    <cellStyle name="40 % - Accent4 1" xfId="151"/>
    <cellStyle name="40 % - Accent4 1 1" xfId="152"/>
    <cellStyle name="40 % - Accent4 1 2" xfId="153"/>
    <cellStyle name="40 % - Accent4 2" xfId="154"/>
    <cellStyle name="40 % - Accent4 2 1" xfId="155"/>
    <cellStyle name="40 % - Accent4 2 2" xfId="156"/>
    <cellStyle name="40 % - Accent4 3" xfId="157"/>
    <cellStyle name="40 % - Accent4 3 1" xfId="158"/>
    <cellStyle name="40 % - Accent4 3 2" xfId="159"/>
    <cellStyle name="40 % - Accent4 4" xfId="160"/>
    <cellStyle name="40 % - Accent4 4 1" xfId="161"/>
    <cellStyle name="40 % - Accent4 4 2" xfId="162"/>
    <cellStyle name="40 % - Accent4 5" xfId="163"/>
    <cellStyle name="40 % - Accent4 6" xfId="164"/>
    <cellStyle name="40 % - Accent5" xfId="165"/>
    <cellStyle name="40 % - Accent5 1" xfId="166"/>
    <cellStyle name="40 % - Accent5 1 1" xfId="167"/>
    <cellStyle name="40 % - Accent5 1 2" xfId="168"/>
    <cellStyle name="40 % - Accent5 2" xfId="169"/>
    <cellStyle name="40 % - Accent5 2 1" xfId="170"/>
    <cellStyle name="40 % - Accent5 2 2" xfId="171"/>
    <cellStyle name="40 % - Accent5 3" xfId="172"/>
    <cellStyle name="40 % - Accent5 3 1" xfId="173"/>
    <cellStyle name="40 % - Accent5 3 2" xfId="174"/>
    <cellStyle name="40 % - Accent5 4" xfId="175"/>
    <cellStyle name="40 % - Accent5 4 1" xfId="176"/>
    <cellStyle name="40 % - Accent5 4 2" xfId="177"/>
    <cellStyle name="40 % - Accent5 5" xfId="178"/>
    <cellStyle name="40 % - Accent5 6" xfId="179"/>
    <cellStyle name="40 % - Accent6" xfId="180"/>
    <cellStyle name="40 % - Accent6 1" xfId="181"/>
    <cellStyle name="40 % - Accent6 1 1" xfId="182"/>
    <cellStyle name="40 % - Accent6 1 2" xfId="183"/>
    <cellStyle name="40 % - Accent6 2" xfId="184"/>
    <cellStyle name="40 % - Accent6 2 1" xfId="185"/>
    <cellStyle name="40 % - Accent6 2 2" xfId="186"/>
    <cellStyle name="40 % - Accent6 3" xfId="187"/>
    <cellStyle name="40 % - Accent6 3 1" xfId="188"/>
    <cellStyle name="40 % - Accent6 3 2" xfId="189"/>
    <cellStyle name="40 % - Accent6 4" xfId="190"/>
    <cellStyle name="40 % - Accent6 4 1" xfId="191"/>
    <cellStyle name="40 % - Accent6 4 2" xfId="192"/>
    <cellStyle name="40 % - Accent6 5" xfId="193"/>
    <cellStyle name="40 % - Accent6 6" xfId="194"/>
    <cellStyle name="60 % - Accent1" xfId="195"/>
    <cellStyle name="60 % - Accent1 1" xfId="196"/>
    <cellStyle name="60 % - Accent1 1 1" xfId="197"/>
    <cellStyle name="60 % - Accent1 1 2" xfId="198"/>
    <cellStyle name="60 % - Accent1 2" xfId="199"/>
    <cellStyle name="60 % - Accent1 2 1" xfId="200"/>
    <cellStyle name="60 % - Accent1 2 2" xfId="201"/>
    <cellStyle name="60 % - Accent1 3" xfId="202"/>
    <cellStyle name="60 % - Accent1 3 1" xfId="203"/>
    <cellStyle name="60 % - Accent1 3 2" xfId="204"/>
    <cellStyle name="60 % - Accent1 4" xfId="205"/>
    <cellStyle name="60 % - Accent1 4 1" xfId="206"/>
    <cellStyle name="60 % - Accent1 4 2" xfId="207"/>
    <cellStyle name="60 % - Accent1 5" xfId="208"/>
    <cellStyle name="60 % - Accent1 6" xfId="209"/>
    <cellStyle name="60 % - Accent2" xfId="210"/>
    <cellStyle name="60 % - Accent2 1" xfId="211"/>
    <cellStyle name="60 % - Accent2 1 1" xfId="212"/>
    <cellStyle name="60 % - Accent2 1 2" xfId="213"/>
    <cellStyle name="60 % - Accent2 2" xfId="214"/>
    <cellStyle name="60 % - Accent2 2 1" xfId="215"/>
    <cellStyle name="60 % - Accent2 2 2" xfId="216"/>
    <cellStyle name="60 % - Accent2 3" xfId="217"/>
    <cellStyle name="60 % - Accent2 3 1" xfId="218"/>
    <cellStyle name="60 % - Accent2 3 2" xfId="219"/>
    <cellStyle name="60 % - Accent2 4" xfId="220"/>
    <cellStyle name="60 % - Accent2 4 1" xfId="221"/>
    <cellStyle name="60 % - Accent2 4 2" xfId="222"/>
    <cellStyle name="60 % - Accent2 5" xfId="223"/>
    <cellStyle name="60 % - Accent2 6" xfId="224"/>
    <cellStyle name="60 % - Accent3" xfId="225"/>
    <cellStyle name="60 % - Accent3 1" xfId="226"/>
    <cellStyle name="60 % - Accent3 1 1" xfId="227"/>
    <cellStyle name="60 % - Accent3 1 2" xfId="228"/>
    <cellStyle name="60 % - Accent3 2" xfId="229"/>
    <cellStyle name="60 % - Accent3 2 1" xfId="230"/>
    <cellStyle name="60 % - Accent3 2 2" xfId="231"/>
    <cellStyle name="60 % - Accent3 3" xfId="232"/>
    <cellStyle name="60 % - Accent3 3 1" xfId="233"/>
    <cellStyle name="60 % - Accent3 3 2" xfId="234"/>
    <cellStyle name="60 % - Accent3 4" xfId="235"/>
    <cellStyle name="60 % - Accent3 4 1" xfId="236"/>
    <cellStyle name="60 % - Accent3 4 2" xfId="237"/>
    <cellStyle name="60 % - Accent3 5" xfId="238"/>
    <cellStyle name="60 % - Accent3 6" xfId="239"/>
    <cellStyle name="60 % - Accent4" xfId="240"/>
    <cellStyle name="60 % - Accent4 1" xfId="241"/>
    <cellStyle name="60 % - Accent4 1 1" xfId="242"/>
    <cellStyle name="60 % - Accent4 1 2" xfId="243"/>
    <cellStyle name="60 % - Accent4 2" xfId="244"/>
    <cellStyle name="60 % - Accent4 2 1" xfId="245"/>
    <cellStyle name="60 % - Accent4 2 2" xfId="246"/>
    <cellStyle name="60 % - Accent4 3" xfId="247"/>
    <cellStyle name="60 % - Accent4 3 1" xfId="248"/>
    <cellStyle name="60 % - Accent4 3 2" xfId="249"/>
    <cellStyle name="60 % - Accent4 4" xfId="250"/>
    <cellStyle name="60 % - Accent4 4 1" xfId="251"/>
    <cellStyle name="60 % - Accent4 4 2" xfId="252"/>
    <cellStyle name="60 % - Accent4 5" xfId="253"/>
    <cellStyle name="60 % - Accent4 6" xfId="254"/>
    <cellStyle name="60 % - Accent5" xfId="255"/>
    <cellStyle name="60 % - Accent5 1" xfId="256"/>
    <cellStyle name="60 % - Accent5 1 1" xfId="257"/>
    <cellStyle name="60 % - Accent5 1 2" xfId="258"/>
    <cellStyle name="60 % - Accent5 2" xfId="259"/>
    <cellStyle name="60 % - Accent5 2 1" xfId="260"/>
    <cellStyle name="60 % - Accent5 2 2" xfId="261"/>
    <cellStyle name="60 % - Accent5 3" xfId="262"/>
    <cellStyle name="60 % - Accent5 3 1" xfId="263"/>
    <cellStyle name="60 % - Accent5 3 2" xfId="264"/>
    <cellStyle name="60 % - Accent5 4" xfId="265"/>
    <cellStyle name="60 % - Accent5 4 1" xfId="266"/>
    <cellStyle name="60 % - Accent5 4 2" xfId="267"/>
    <cellStyle name="60 % - Accent5 5" xfId="268"/>
    <cellStyle name="60 % - Accent5 6" xfId="269"/>
    <cellStyle name="60 % - Accent6" xfId="270"/>
    <cellStyle name="60 % - Accent6 1" xfId="271"/>
    <cellStyle name="60 % - Accent6 1 1" xfId="272"/>
    <cellStyle name="60 % - Accent6 1 2" xfId="273"/>
    <cellStyle name="60 % - Accent6 2" xfId="274"/>
    <cellStyle name="60 % - Accent6 2 1" xfId="275"/>
    <cellStyle name="60 % - Accent6 2 2" xfId="276"/>
    <cellStyle name="60 % - Accent6 3" xfId="277"/>
    <cellStyle name="60 % - Accent6 3 1" xfId="278"/>
    <cellStyle name="60 % - Accent6 3 2" xfId="279"/>
    <cellStyle name="60 % - Accent6 4" xfId="280"/>
    <cellStyle name="60 % - Accent6 4 1" xfId="281"/>
    <cellStyle name="60 % - Accent6 4 2" xfId="282"/>
    <cellStyle name="60 % - Accent6 5" xfId="283"/>
    <cellStyle name="60 % - Accent6 6" xfId="284"/>
    <cellStyle name="Accent1" xfId="285"/>
    <cellStyle name="Accent1 1" xfId="286"/>
    <cellStyle name="Accent1 1 1" xfId="287"/>
    <cellStyle name="Accent1 1 2" xfId="288"/>
    <cellStyle name="Accent1 2" xfId="289"/>
    <cellStyle name="Accent1 2 1" xfId="290"/>
    <cellStyle name="Accent1 2 2" xfId="291"/>
    <cellStyle name="Accent1 3" xfId="292"/>
    <cellStyle name="Accent1 3 1" xfId="293"/>
    <cellStyle name="Accent1 3 2" xfId="294"/>
    <cellStyle name="Accent1 4" xfId="295"/>
    <cellStyle name="Accent1 4 1" xfId="296"/>
    <cellStyle name="Accent1 4 2" xfId="297"/>
    <cellStyle name="Accent1 5" xfId="298"/>
    <cellStyle name="Accent1 6" xfId="299"/>
    <cellStyle name="Accent2" xfId="300"/>
    <cellStyle name="Accent2 1" xfId="301"/>
    <cellStyle name="Accent2 1 1" xfId="302"/>
    <cellStyle name="Accent2 1 2" xfId="303"/>
    <cellStyle name="Accent2 2" xfId="304"/>
    <cellStyle name="Accent2 2 1" xfId="305"/>
    <cellStyle name="Accent2 2 2" xfId="306"/>
    <cellStyle name="Accent2 3" xfId="307"/>
    <cellStyle name="Accent2 3 1" xfId="308"/>
    <cellStyle name="Accent2 3 2" xfId="309"/>
    <cellStyle name="Accent2 4" xfId="310"/>
    <cellStyle name="Accent2 4 1" xfId="311"/>
    <cellStyle name="Accent2 4 2" xfId="312"/>
    <cellStyle name="Accent2 5" xfId="313"/>
    <cellStyle name="Accent2 6" xfId="314"/>
    <cellStyle name="Accent3" xfId="315"/>
    <cellStyle name="Accent3 1" xfId="316"/>
    <cellStyle name="Accent3 1 1" xfId="317"/>
    <cellStyle name="Accent3 1 2" xfId="318"/>
    <cellStyle name="Accent3 2" xfId="319"/>
    <cellStyle name="Accent3 2 1" xfId="320"/>
    <cellStyle name="Accent3 2 2" xfId="321"/>
    <cellStyle name="Accent3 3" xfId="322"/>
    <cellStyle name="Accent3 3 1" xfId="323"/>
    <cellStyle name="Accent3 3 2" xfId="324"/>
    <cellStyle name="Accent3 4" xfId="325"/>
    <cellStyle name="Accent3 4 1" xfId="326"/>
    <cellStyle name="Accent3 4 2" xfId="327"/>
    <cellStyle name="Accent3 5" xfId="328"/>
    <cellStyle name="Accent3 6" xfId="329"/>
    <cellStyle name="Accent4" xfId="330"/>
    <cellStyle name="Accent4 1" xfId="331"/>
    <cellStyle name="Accent4 1 1" xfId="332"/>
    <cellStyle name="Accent4 1 2" xfId="333"/>
    <cellStyle name="Accent4 2" xfId="334"/>
    <cellStyle name="Accent4 2 1" xfId="335"/>
    <cellStyle name="Accent4 2 2" xfId="336"/>
    <cellStyle name="Accent4 3" xfId="337"/>
    <cellStyle name="Accent4 3 1" xfId="338"/>
    <cellStyle name="Accent4 3 2" xfId="339"/>
    <cellStyle name="Accent4 4" xfId="340"/>
    <cellStyle name="Accent4 4 1" xfId="341"/>
    <cellStyle name="Accent4 4 2" xfId="342"/>
    <cellStyle name="Accent4 5" xfId="343"/>
    <cellStyle name="Accent4 6" xfId="344"/>
    <cellStyle name="Accent5" xfId="345"/>
    <cellStyle name="Accent5 1" xfId="346"/>
    <cellStyle name="Accent5 1 1" xfId="347"/>
    <cellStyle name="Accent5 1 2" xfId="348"/>
    <cellStyle name="Accent5 2" xfId="349"/>
    <cellStyle name="Accent5 2 1" xfId="350"/>
    <cellStyle name="Accent5 2 2" xfId="351"/>
    <cellStyle name="Accent5 3" xfId="352"/>
    <cellStyle name="Accent5 3 1" xfId="353"/>
    <cellStyle name="Accent5 3 2" xfId="354"/>
    <cellStyle name="Accent5 4" xfId="355"/>
    <cellStyle name="Accent5 4 1" xfId="356"/>
    <cellStyle name="Accent5 4 2" xfId="357"/>
    <cellStyle name="Accent5 5" xfId="358"/>
    <cellStyle name="Accent5 6" xfId="359"/>
    <cellStyle name="Accent6" xfId="360"/>
    <cellStyle name="Accent6 1" xfId="361"/>
    <cellStyle name="Accent6 1 1" xfId="362"/>
    <cellStyle name="Accent6 1 2" xfId="363"/>
    <cellStyle name="Accent6 2" xfId="364"/>
    <cellStyle name="Accent6 2 1" xfId="365"/>
    <cellStyle name="Accent6 2 2" xfId="366"/>
    <cellStyle name="Accent6 3" xfId="367"/>
    <cellStyle name="Accent6 3 1" xfId="368"/>
    <cellStyle name="Accent6 3 2" xfId="369"/>
    <cellStyle name="Accent6 4" xfId="370"/>
    <cellStyle name="Accent6 4 1" xfId="371"/>
    <cellStyle name="Accent6 4 2" xfId="372"/>
    <cellStyle name="Accent6 5" xfId="373"/>
    <cellStyle name="Accent6 6" xfId="374"/>
    <cellStyle name="Avertissement" xfId="375"/>
    <cellStyle name="Avertissement 1" xfId="376"/>
    <cellStyle name="Avertissement 1 1" xfId="377"/>
    <cellStyle name="Avertissement 1 2" xfId="378"/>
    <cellStyle name="Avertissement 2" xfId="379"/>
    <cellStyle name="Avertissement 2 1" xfId="380"/>
    <cellStyle name="Avertissement 2 2" xfId="381"/>
    <cellStyle name="Avertissement 3" xfId="382"/>
    <cellStyle name="Avertissement 3 1" xfId="383"/>
    <cellStyle name="Avertissement 3 2" xfId="384"/>
    <cellStyle name="Avertissement 4" xfId="385"/>
    <cellStyle name="Avertissement 4 1" xfId="386"/>
    <cellStyle name="Avertissement 4 2" xfId="387"/>
    <cellStyle name="Avertissement 5" xfId="388"/>
    <cellStyle name="Avertissement 6" xfId="389"/>
    <cellStyle name="Calcul" xfId="390"/>
    <cellStyle name="Calcul 1" xfId="391"/>
    <cellStyle name="Calcul 1 1" xfId="392"/>
    <cellStyle name="Calcul 1 2" xfId="393"/>
    <cellStyle name="Calcul 2" xfId="394"/>
    <cellStyle name="Calcul 2 1" xfId="395"/>
    <cellStyle name="Calcul 2 2" xfId="396"/>
    <cellStyle name="Calcul 3" xfId="397"/>
    <cellStyle name="Calcul 3 1" xfId="398"/>
    <cellStyle name="Calcul 3 2" xfId="399"/>
    <cellStyle name="Calcul 4" xfId="400"/>
    <cellStyle name="Calcul 4 1" xfId="401"/>
    <cellStyle name="Calcul 4 2" xfId="402"/>
    <cellStyle name="Calcul 5" xfId="403"/>
    <cellStyle name="Calcul 6" xfId="404"/>
    <cellStyle name="Cellule liée" xfId="405"/>
    <cellStyle name="Cellule liée 1" xfId="406"/>
    <cellStyle name="Cellule liée 1 1" xfId="407"/>
    <cellStyle name="Cellule liée 1 2" xfId="408"/>
    <cellStyle name="Cellule liée 2" xfId="409"/>
    <cellStyle name="Cellule liée 2 1" xfId="410"/>
    <cellStyle name="Cellule liée 2 2" xfId="411"/>
    <cellStyle name="Cellule liée 3" xfId="412"/>
    <cellStyle name="Cellule liée 3 1" xfId="413"/>
    <cellStyle name="Cellule liée 3 2" xfId="414"/>
    <cellStyle name="Cellule liée 4" xfId="415"/>
    <cellStyle name="Cellule liée 4 1" xfId="416"/>
    <cellStyle name="Cellule liée 4 2" xfId="417"/>
    <cellStyle name="Cellule liée 5" xfId="418"/>
    <cellStyle name="Cellule liée 6" xfId="419"/>
    <cellStyle name="Commentaire 1" xfId="420"/>
    <cellStyle name="Commentaire 1 1" xfId="421"/>
    <cellStyle name="Commentaire 1 2" xfId="422"/>
    <cellStyle name="Commentaire 2" xfId="423"/>
    <cellStyle name="Commentaire 2 1" xfId="424"/>
    <cellStyle name="Commentaire 2 2" xfId="425"/>
    <cellStyle name="Commentaire 3" xfId="426"/>
    <cellStyle name="Commentaire 3 1" xfId="427"/>
    <cellStyle name="Commentaire 3 2" xfId="428"/>
    <cellStyle name="Commentaire 4" xfId="429"/>
    <cellStyle name="Commentaire 4 1" xfId="430"/>
    <cellStyle name="Commentaire 4 2" xfId="431"/>
    <cellStyle name="Commentaire 5" xfId="432"/>
    <cellStyle name="Commentaire 6" xfId="433"/>
    <cellStyle name="Entrée" xfId="434"/>
    <cellStyle name="Entrée 1" xfId="435"/>
    <cellStyle name="Entrée 1 1" xfId="436"/>
    <cellStyle name="Entrée 1 2" xfId="437"/>
    <cellStyle name="Entrée 2" xfId="438"/>
    <cellStyle name="Entrée 2 1" xfId="439"/>
    <cellStyle name="Entrée 2 2" xfId="440"/>
    <cellStyle name="Entrée 3" xfId="441"/>
    <cellStyle name="Entrée 3 1" xfId="442"/>
    <cellStyle name="Entrée 3 2" xfId="443"/>
    <cellStyle name="Entrée 4" xfId="444"/>
    <cellStyle name="Entrée 4 1" xfId="445"/>
    <cellStyle name="Entrée 4 2" xfId="446"/>
    <cellStyle name="Entrée 5" xfId="447"/>
    <cellStyle name="Entrée 6" xfId="448"/>
    <cellStyle name="Euro" xfId="449"/>
    <cellStyle name="Excel_BuiltIn_Comma 1" xfId="450"/>
    <cellStyle name="Insatisfaisant" xfId="451"/>
    <cellStyle name="Insatisfaisant 1" xfId="452"/>
    <cellStyle name="Insatisfaisant 1 1" xfId="453"/>
    <cellStyle name="Insatisfaisant 1 2" xfId="454"/>
    <cellStyle name="Insatisfaisant 2" xfId="455"/>
    <cellStyle name="Insatisfaisant 2 1" xfId="456"/>
    <cellStyle name="Insatisfaisant 2 2" xfId="457"/>
    <cellStyle name="Insatisfaisant 3" xfId="458"/>
    <cellStyle name="Insatisfaisant 3 1" xfId="459"/>
    <cellStyle name="Insatisfaisant 3 2" xfId="460"/>
    <cellStyle name="Insatisfaisant 4" xfId="461"/>
    <cellStyle name="Insatisfaisant 4 1" xfId="462"/>
    <cellStyle name="Insatisfaisant 4 2" xfId="463"/>
    <cellStyle name="Insatisfaisant 5" xfId="464"/>
    <cellStyle name="Insatisfaisant 6" xfId="465"/>
    <cellStyle name="Hyperlink" xfId="466"/>
    <cellStyle name="Followed Hyperlink" xfId="467"/>
    <cellStyle name="Comma" xfId="468"/>
    <cellStyle name="Comma [0]" xfId="469"/>
    <cellStyle name="Currency" xfId="470"/>
    <cellStyle name="Currency [0]" xfId="471"/>
    <cellStyle name="Neutre" xfId="472"/>
    <cellStyle name="Neutre 1" xfId="473"/>
    <cellStyle name="Neutre 1 1" xfId="474"/>
    <cellStyle name="Neutre 1 2" xfId="475"/>
    <cellStyle name="Neutre 2" xfId="476"/>
    <cellStyle name="Neutre 2 1" xfId="477"/>
    <cellStyle name="Neutre 2 2" xfId="478"/>
    <cellStyle name="Neutre 3" xfId="479"/>
    <cellStyle name="Neutre 3 1" xfId="480"/>
    <cellStyle name="Neutre 3 2" xfId="481"/>
    <cellStyle name="Neutre 4" xfId="482"/>
    <cellStyle name="Neutre 4 1" xfId="483"/>
    <cellStyle name="Neutre 4 2" xfId="484"/>
    <cellStyle name="Neutre 5" xfId="485"/>
    <cellStyle name="Neutre 6" xfId="486"/>
    <cellStyle name="Note" xfId="487"/>
    <cellStyle name="Percent" xfId="488"/>
    <cellStyle name="Satisfaisant" xfId="489"/>
    <cellStyle name="Satisfaisant 1" xfId="490"/>
    <cellStyle name="Satisfaisant 1 1" xfId="491"/>
    <cellStyle name="Satisfaisant 1 2" xfId="492"/>
    <cellStyle name="Satisfaisant 2" xfId="493"/>
    <cellStyle name="Satisfaisant 2 1" xfId="494"/>
    <cellStyle name="Satisfaisant 2 2" xfId="495"/>
    <cellStyle name="Satisfaisant 3" xfId="496"/>
    <cellStyle name="Satisfaisant 3 1" xfId="497"/>
    <cellStyle name="Satisfaisant 3 2" xfId="498"/>
    <cellStyle name="Satisfaisant 4" xfId="499"/>
    <cellStyle name="Satisfaisant 4 1" xfId="500"/>
    <cellStyle name="Satisfaisant 4 2" xfId="501"/>
    <cellStyle name="Satisfaisant 5" xfId="502"/>
    <cellStyle name="Satisfaisant 6" xfId="503"/>
    <cellStyle name="Sortie" xfId="504"/>
    <cellStyle name="Sortie 1" xfId="505"/>
    <cellStyle name="Sortie 1 1" xfId="506"/>
    <cellStyle name="Sortie 1 2" xfId="507"/>
    <cellStyle name="Sortie 2" xfId="508"/>
    <cellStyle name="Sortie 2 1" xfId="509"/>
    <cellStyle name="Sortie 2 2" xfId="510"/>
    <cellStyle name="Sortie 3" xfId="511"/>
    <cellStyle name="Sortie 3 1" xfId="512"/>
    <cellStyle name="Sortie 3 2" xfId="513"/>
    <cellStyle name="Sortie 4" xfId="514"/>
    <cellStyle name="Sortie 4 1" xfId="515"/>
    <cellStyle name="Sortie 4 2" xfId="516"/>
    <cellStyle name="Sortie 5" xfId="517"/>
    <cellStyle name="Sortie 6" xfId="518"/>
    <cellStyle name="Texte explicatif" xfId="519"/>
    <cellStyle name="Texte explicatif 1" xfId="520"/>
    <cellStyle name="Texte explicatif 1 1" xfId="521"/>
    <cellStyle name="Texte explicatif 1 2" xfId="522"/>
    <cellStyle name="Texte explicatif 2" xfId="523"/>
    <cellStyle name="Texte explicatif 2 1" xfId="524"/>
    <cellStyle name="Texte explicatif 2 2" xfId="525"/>
    <cellStyle name="Texte explicatif 3" xfId="526"/>
    <cellStyle name="Texte explicatif 3 1" xfId="527"/>
    <cellStyle name="Texte explicatif 3 2" xfId="528"/>
    <cellStyle name="Texte explicatif 4" xfId="529"/>
    <cellStyle name="Texte explicatif 4 1" xfId="530"/>
    <cellStyle name="Texte explicatif 4 2" xfId="531"/>
    <cellStyle name="Texte explicatif 5" xfId="532"/>
    <cellStyle name="Texte explicatif 6" xfId="533"/>
    <cellStyle name="Titre" xfId="534"/>
    <cellStyle name="Titre 1" xfId="535"/>
    <cellStyle name="Titre 1 1" xfId="536"/>
    <cellStyle name="Titre 1 1 1" xfId="537"/>
    <cellStyle name="Titre 1 1 2" xfId="538"/>
    <cellStyle name="Titre 1 2" xfId="539"/>
    <cellStyle name="Titre 1 3" xfId="540"/>
    <cellStyle name="Titre 2" xfId="541"/>
    <cellStyle name="Titre 2 1" xfId="542"/>
    <cellStyle name="Titre 2 2" xfId="543"/>
    <cellStyle name="Titre 3" xfId="544"/>
    <cellStyle name="Titre 3 1" xfId="545"/>
    <cellStyle name="Titre 3 2" xfId="546"/>
    <cellStyle name="Titre 4" xfId="547"/>
    <cellStyle name="Titre 4 1" xfId="548"/>
    <cellStyle name="Titre 4 2" xfId="549"/>
    <cellStyle name="Titre 5" xfId="550"/>
    <cellStyle name="Titre 5 1" xfId="551"/>
    <cellStyle name="Titre 5 2" xfId="552"/>
    <cellStyle name="Titre 6" xfId="553"/>
    <cellStyle name="Titre 7" xfId="554"/>
    <cellStyle name="Titre 1" xfId="555"/>
    <cellStyle name="Titre 1 1" xfId="556"/>
    <cellStyle name="Titre 1 1 1" xfId="557"/>
    <cellStyle name="Titre 1 1 2" xfId="558"/>
    <cellStyle name="Titre 1 2" xfId="559"/>
    <cellStyle name="Titre 1 2 1" xfId="560"/>
    <cellStyle name="Titre 1 2 2" xfId="561"/>
    <cellStyle name="Titre 1 3" xfId="562"/>
    <cellStyle name="Titre 1 3 1" xfId="563"/>
    <cellStyle name="Titre 1 3 2" xfId="564"/>
    <cellStyle name="Titre 1 4" xfId="565"/>
    <cellStyle name="Titre 1 4 1" xfId="566"/>
    <cellStyle name="Titre 1 4 2" xfId="567"/>
    <cellStyle name="Titre 1 5" xfId="568"/>
    <cellStyle name="Titre 1 6" xfId="569"/>
    <cellStyle name="Titre 2" xfId="570"/>
    <cellStyle name="Titre 2 1" xfId="571"/>
    <cellStyle name="Titre 2 1 1" xfId="572"/>
    <cellStyle name="Titre 2 1 2" xfId="573"/>
    <cellStyle name="Titre 2 2" xfId="574"/>
    <cellStyle name="Titre 2 2 1" xfId="575"/>
    <cellStyle name="Titre 2 2 2" xfId="576"/>
    <cellStyle name="Titre 2 3" xfId="577"/>
    <cellStyle name="Titre 2 3 1" xfId="578"/>
    <cellStyle name="Titre 2 3 2" xfId="579"/>
    <cellStyle name="Titre 2 4" xfId="580"/>
    <cellStyle name="Titre 2 4 1" xfId="581"/>
    <cellStyle name="Titre 2 4 2" xfId="582"/>
    <cellStyle name="Titre 2 5" xfId="583"/>
    <cellStyle name="Titre 2 6" xfId="584"/>
    <cellStyle name="Titre 3" xfId="585"/>
    <cellStyle name="Titre 3 1" xfId="586"/>
    <cellStyle name="Titre 3 1 1" xfId="587"/>
    <cellStyle name="Titre 3 1 2" xfId="588"/>
    <cellStyle name="Titre 3 2" xfId="589"/>
    <cellStyle name="Titre 3 2 1" xfId="590"/>
    <cellStyle name="Titre 3 2 2" xfId="591"/>
    <cellStyle name="Titre 3 3" xfId="592"/>
    <cellStyle name="Titre 3 3 1" xfId="593"/>
    <cellStyle name="Titre 3 3 2" xfId="594"/>
    <cellStyle name="Titre 3 4" xfId="595"/>
    <cellStyle name="Titre 3 4 1" xfId="596"/>
    <cellStyle name="Titre 3 4 2" xfId="597"/>
    <cellStyle name="Titre 3 5" xfId="598"/>
    <cellStyle name="Titre 3 6" xfId="599"/>
    <cellStyle name="Titre 4" xfId="600"/>
    <cellStyle name="Titre 4 1" xfId="601"/>
    <cellStyle name="Titre 4 1 1" xfId="602"/>
    <cellStyle name="Titre 4 1 2" xfId="603"/>
    <cellStyle name="Titre 4 2" xfId="604"/>
    <cellStyle name="Titre 4 2 1" xfId="605"/>
    <cellStyle name="Titre 4 2 2" xfId="606"/>
    <cellStyle name="Titre 4 3" xfId="607"/>
    <cellStyle name="Titre 4 3 1" xfId="608"/>
    <cellStyle name="Titre 4 3 2" xfId="609"/>
    <cellStyle name="Titre 4 4" xfId="610"/>
    <cellStyle name="Titre 4 4 1" xfId="611"/>
    <cellStyle name="Titre 4 4 2" xfId="612"/>
    <cellStyle name="Titre 4 5" xfId="613"/>
    <cellStyle name="Titre 4 6" xfId="614"/>
    <cellStyle name="Total" xfId="615"/>
    <cellStyle name="Total 1" xfId="616"/>
    <cellStyle name="Total 1 1" xfId="617"/>
    <cellStyle name="Total 1 2" xfId="618"/>
    <cellStyle name="Total 2" xfId="619"/>
    <cellStyle name="Total 2 1" xfId="620"/>
    <cellStyle name="Total 2 2" xfId="621"/>
    <cellStyle name="Total 3" xfId="622"/>
    <cellStyle name="Total 3 1" xfId="623"/>
    <cellStyle name="Total 3 2" xfId="624"/>
    <cellStyle name="Total 4" xfId="625"/>
    <cellStyle name="Total 4 1" xfId="626"/>
    <cellStyle name="Total 4 2" xfId="627"/>
    <cellStyle name="Total 5" xfId="628"/>
    <cellStyle name="Total 6" xfId="629"/>
    <cellStyle name="Vérification" xfId="630"/>
    <cellStyle name="Vérification 1" xfId="631"/>
    <cellStyle name="Vérification 1 1" xfId="632"/>
    <cellStyle name="Vérification 1 2" xfId="633"/>
    <cellStyle name="Vérification 2" xfId="634"/>
    <cellStyle name="Vérification 2 1" xfId="635"/>
    <cellStyle name="Vérification 2 2" xfId="636"/>
    <cellStyle name="Vérification 3" xfId="637"/>
    <cellStyle name="Vérification 3 1" xfId="638"/>
    <cellStyle name="Vérification 3 2" xfId="639"/>
    <cellStyle name="Vérification 4" xfId="640"/>
    <cellStyle name="Vérification 4 1" xfId="641"/>
    <cellStyle name="Vérification 4 2" xfId="642"/>
    <cellStyle name="Vérification 5" xfId="643"/>
    <cellStyle name="Vérification 6" xfId="6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B3B3B3"/>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CCCC"/>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570"/>
  <sheetViews>
    <sheetView showGridLines="0" tabSelected="1" zoomScale="84" zoomScaleNormal="84" zoomScalePageLayoutView="0" workbookViewId="0" topLeftCell="A1">
      <pane ySplit="4" topLeftCell="A5" activePane="bottomLeft" state="frozen"/>
      <selection pane="topLeft" activeCell="B6" sqref="B6"/>
      <selection pane="bottomLeft" activeCell="D10" sqref="D10"/>
    </sheetView>
  </sheetViews>
  <sheetFormatPr defaultColWidth="11.57421875" defaultRowHeight="12.75"/>
  <cols>
    <col min="1" max="1" width="7.28125" style="1" customWidth="1"/>
    <col min="2" max="2" width="7.28125" style="2" customWidth="1"/>
    <col min="3" max="3" width="11.57421875" style="3" hidden="1" customWidth="1"/>
    <col min="4" max="4" width="65.140625" style="4" customWidth="1"/>
    <col min="5" max="5" width="56.57421875" style="5" customWidth="1"/>
    <col min="6" max="16384" width="11.57421875" style="6" customWidth="1"/>
  </cols>
  <sheetData>
    <row r="1" spans="1:2" ht="12.75">
      <c r="A1" s="298" t="s">
        <v>814</v>
      </c>
      <c r="B1" s="6"/>
    </row>
    <row r="2" spans="1:3" ht="16.5">
      <c r="A2" s="7" t="s">
        <v>0</v>
      </c>
      <c r="B2" s="8"/>
      <c r="C2" s="9"/>
    </row>
    <row r="3" spans="1:3" ht="12.75">
      <c r="A3" s="10"/>
      <c r="B3" s="8"/>
      <c r="C3" s="9"/>
    </row>
    <row r="4" spans="1:5" s="14" customFormat="1" ht="15.75">
      <c r="A4" s="332" t="s">
        <v>1</v>
      </c>
      <c r="B4" s="332"/>
      <c r="C4" s="11"/>
      <c r="D4" s="12" t="s">
        <v>2</v>
      </c>
      <c r="E4" s="13" t="s">
        <v>3</v>
      </c>
    </row>
    <row r="5" spans="1:5" s="14" customFormat="1" ht="18">
      <c r="A5" s="331"/>
      <c r="B5" s="331"/>
      <c r="C5" s="15"/>
      <c r="D5" s="16" t="s">
        <v>4</v>
      </c>
      <c r="E5" s="17"/>
    </row>
    <row r="6" spans="1:5" s="14" customFormat="1" ht="15.75">
      <c r="A6" s="18" t="s">
        <v>5</v>
      </c>
      <c r="B6" s="19" t="s">
        <v>6</v>
      </c>
      <c r="C6" s="20" t="str">
        <f>CONCATENATE(A6,B6)</f>
        <v>10000</v>
      </c>
      <c r="D6" s="21" t="s">
        <v>7</v>
      </c>
      <c r="E6" s="22" t="s">
        <v>8</v>
      </c>
    </row>
    <row r="7" spans="1:5" s="14" customFormat="1" ht="15.75">
      <c r="A7" s="18" t="s">
        <v>9</v>
      </c>
      <c r="B7" s="19" t="s">
        <v>6</v>
      </c>
      <c r="C7" s="20" t="str">
        <f>CONCATENATE(A7,B7)</f>
        <v>13000</v>
      </c>
      <c r="D7" s="21" t="s">
        <v>10</v>
      </c>
      <c r="E7" s="17"/>
    </row>
    <row r="8" spans="1:5" s="14" customFormat="1" ht="15.75">
      <c r="A8" s="18" t="s">
        <v>833</v>
      </c>
      <c r="B8" s="19" t="s">
        <v>6</v>
      </c>
      <c r="C8" s="20" t="str">
        <f>CONCATENATE(A8,B8)</f>
        <v>15000</v>
      </c>
      <c r="D8" s="21" t="s">
        <v>834</v>
      </c>
      <c r="E8" s="17"/>
    </row>
    <row r="9" spans="1:5" s="14" customFormat="1" ht="26.25">
      <c r="A9" s="18" t="s">
        <v>11</v>
      </c>
      <c r="B9" s="19" t="s">
        <v>6</v>
      </c>
      <c r="C9" s="20" t="str">
        <f>CONCATENATE(A9,B9)</f>
        <v>16000</v>
      </c>
      <c r="D9" s="21" t="s">
        <v>12</v>
      </c>
      <c r="E9" s="22" t="s">
        <v>13</v>
      </c>
    </row>
    <row r="10" spans="1:5" s="14" customFormat="1" ht="15.75">
      <c r="A10" s="18" t="s">
        <v>835</v>
      </c>
      <c r="B10" s="19" t="s">
        <v>6</v>
      </c>
      <c r="C10" s="20" t="str">
        <f>CONCATENATE(A10,B10)</f>
        <v>19000</v>
      </c>
      <c r="D10" s="21" t="s">
        <v>836</v>
      </c>
      <c r="E10" s="22"/>
    </row>
    <row r="11" spans="1:256" ht="12.75">
      <c r="A11" s="18"/>
      <c r="B11" s="19"/>
      <c r="C11" s="20"/>
      <c r="D11" s="21"/>
      <c r="E11" s="22"/>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8">
      <c r="A12" s="331"/>
      <c r="B12" s="331"/>
      <c r="C12" s="15"/>
      <c r="D12" s="16" t="s">
        <v>14</v>
      </c>
      <c r="E12" s="2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2.75">
      <c r="A13" s="18" t="s">
        <v>15</v>
      </c>
      <c r="B13" s="19" t="s">
        <v>6</v>
      </c>
      <c r="C13" s="20" t="str">
        <f aca="true" t="shared" si="0" ref="C13:C18">CONCATENATE(A13,B13)</f>
        <v>20000</v>
      </c>
      <c r="D13" s="21" t="s">
        <v>16</v>
      </c>
      <c r="E13" s="22" t="s">
        <v>17</v>
      </c>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2.75">
      <c r="A14" s="311" t="s">
        <v>18</v>
      </c>
      <c r="B14" s="312" t="s">
        <v>6</v>
      </c>
      <c r="C14" s="313" t="str">
        <f t="shared" si="0"/>
        <v>21000</v>
      </c>
      <c r="D14" s="314" t="s">
        <v>19</v>
      </c>
      <c r="E14" s="22" t="s">
        <v>20</v>
      </c>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 r="A15" s="318" t="s">
        <v>21</v>
      </c>
      <c r="B15" s="319" t="s">
        <v>6</v>
      </c>
      <c r="C15" s="317" t="str">
        <f t="shared" si="0"/>
        <v>27000</v>
      </c>
      <c r="D15" s="320" t="s">
        <v>22</v>
      </c>
      <c r="E15" s="22" t="s">
        <v>23</v>
      </c>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 r="A16" s="321" t="s">
        <v>828</v>
      </c>
      <c r="B16" s="322" t="s">
        <v>6</v>
      </c>
      <c r="C16" s="20" t="str">
        <f t="shared" si="0"/>
        <v>28000</v>
      </c>
      <c r="D16" s="31" t="s">
        <v>829</v>
      </c>
      <c r="E16" s="22"/>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s="321" t="s">
        <v>828</v>
      </c>
      <c r="B17" s="322" t="s">
        <v>29</v>
      </c>
      <c r="C17" s="20" t="str">
        <f t="shared" si="0"/>
        <v>28100</v>
      </c>
      <c r="D17" s="31" t="s">
        <v>830</v>
      </c>
      <c r="E17" s="22"/>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s="321" t="s">
        <v>828</v>
      </c>
      <c r="B18" s="322" t="s">
        <v>55</v>
      </c>
      <c r="C18" s="20" t="str">
        <f t="shared" si="0"/>
        <v>28200</v>
      </c>
      <c r="D18" s="31" t="s">
        <v>831</v>
      </c>
      <c r="E18" s="22"/>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 r="A19" s="315"/>
      <c r="B19" s="316"/>
      <c r="C19" s="317"/>
      <c r="D19"/>
      <c r="E19" s="22"/>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5" s="23" customFormat="1" ht="18">
      <c r="A20" s="331"/>
      <c r="B20" s="331"/>
      <c r="C20" s="15"/>
      <c r="D20" s="16" t="s">
        <v>24</v>
      </c>
      <c r="E20" s="22"/>
    </row>
    <row r="21" spans="1:256" ht="12.75">
      <c r="A21" s="18" t="s">
        <v>25</v>
      </c>
      <c r="B21" s="19" t="s">
        <v>6</v>
      </c>
      <c r="C21" s="20" t="str">
        <f>CONCATENATE(A21,B21)</f>
        <v>35000</v>
      </c>
      <c r="D21" s="21" t="s">
        <v>26</v>
      </c>
      <c r="E21" s="22"/>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 r="A22" s="18"/>
      <c r="B22" s="19"/>
      <c r="C22" s="20"/>
      <c r="D22" s="21"/>
      <c r="E22" s="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5" s="23" customFormat="1" ht="18">
      <c r="A23" s="331"/>
      <c r="B23" s="331"/>
      <c r="C23" s="15"/>
      <c r="D23" s="16" t="s">
        <v>27</v>
      </c>
      <c r="E23" s="22"/>
    </row>
    <row r="24" spans="1:256" ht="12.75">
      <c r="A24" s="271" t="s">
        <v>764</v>
      </c>
      <c r="B24" s="19" t="s">
        <v>29</v>
      </c>
      <c r="C24" s="20" t="str">
        <f aca="true" t="shared" si="1" ref="C24:C41">CONCATENATE(A24,B24)</f>
        <v>41100</v>
      </c>
      <c r="D24" s="275" t="s">
        <v>788</v>
      </c>
      <c r="E24" s="22"/>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 r="A25" s="271" t="s">
        <v>764</v>
      </c>
      <c r="B25" s="272" t="s">
        <v>140</v>
      </c>
      <c r="C25" s="20" t="str">
        <f t="shared" si="1"/>
        <v>41110</v>
      </c>
      <c r="D25" s="275" t="s">
        <v>765</v>
      </c>
      <c r="E25" s="22"/>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 r="A26" s="271" t="s">
        <v>764</v>
      </c>
      <c r="B26" s="19" t="s">
        <v>192</v>
      </c>
      <c r="C26" s="20" t="str">
        <f t="shared" si="1"/>
        <v>41120</v>
      </c>
      <c r="D26" s="275" t="s">
        <v>766</v>
      </c>
      <c r="E26" s="22"/>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 r="A27" s="271" t="s">
        <v>764</v>
      </c>
      <c r="B27" s="272" t="s">
        <v>194</v>
      </c>
      <c r="C27" s="20" t="str">
        <f t="shared" si="1"/>
        <v>41130</v>
      </c>
      <c r="D27" s="275" t="s">
        <v>767</v>
      </c>
      <c r="E27" s="22"/>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 r="A28" s="271" t="s">
        <v>764</v>
      </c>
      <c r="B28" s="19" t="s">
        <v>142</v>
      </c>
      <c r="C28" s="20" t="str">
        <f t="shared" si="1"/>
        <v>41140</v>
      </c>
      <c r="D28" s="275" t="s">
        <v>768</v>
      </c>
      <c r="E28" s="22"/>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 r="A29" s="271" t="s">
        <v>764</v>
      </c>
      <c r="B29" s="272" t="s">
        <v>232</v>
      </c>
      <c r="C29" s="20" t="str">
        <f t="shared" si="1"/>
        <v>41150</v>
      </c>
      <c r="D29" s="275" t="s">
        <v>769</v>
      </c>
      <c r="E29" s="22"/>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 r="A30" s="271" t="s">
        <v>764</v>
      </c>
      <c r="B30" s="19" t="s">
        <v>257</v>
      </c>
      <c r="C30" s="20" t="str">
        <f t="shared" si="1"/>
        <v>41160</v>
      </c>
      <c r="D30" s="275" t="s">
        <v>770</v>
      </c>
      <c r="E30" s="22"/>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 r="A31" s="271" t="s">
        <v>764</v>
      </c>
      <c r="B31" s="272" t="s">
        <v>292</v>
      </c>
      <c r="C31" s="20" t="str">
        <f t="shared" si="1"/>
        <v>41170</v>
      </c>
      <c r="D31" s="275" t="s">
        <v>771</v>
      </c>
      <c r="E31" s="22"/>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 r="A32" s="271" t="s">
        <v>764</v>
      </c>
      <c r="B32" s="19" t="s">
        <v>197</v>
      </c>
      <c r="C32" s="20" t="str">
        <f t="shared" si="1"/>
        <v>41180</v>
      </c>
      <c r="D32" s="275" t="s">
        <v>772</v>
      </c>
      <c r="E32" s="2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 r="A33" s="271" t="s">
        <v>764</v>
      </c>
      <c r="B33" s="272" t="s">
        <v>775</v>
      </c>
      <c r="C33" s="20" t="str">
        <f t="shared" si="1"/>
        <v>41190</v>
      </c>
      <c r="D33" s="275" t="s">
        <v>773</v>
      </c>
      <c r="E33" s="22"/>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 r="A34" s="271" t="s">
        <v>764</v>
      </c>
      <c r="B34" s="272" t="s">
        <v>55</v>
      </c>
      <c r="C34" s="20" t="str">
        <f t="shared" si="1"/>
        <v>41200</v>
      </c>
      <c r="D34" s="21" t="s">
        <v>774</v>
      </c>
      <c r="E34" s="22"/>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2.75">
      <c r="A35" s="271" t="s">
        <v>764</v>
      </c>
      <c r="B35" s="272" t="s">
        <v>39</v>
      </c>
      <c r="C35" s="20" t="str">
        <f t="shared" si="1"/>
        <v>41600</v>
      </c>
      <c r="D35" s="21" t="s">
        <v>779</v>
      </c>
      <c r="E35" s="22"/>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2.75">
      <c r="A36" s="18" t="s">
        <v>28</v>
      </c>
      <c r="B36" s="19" t="s">
        <v>29</v>
      </c>
      <c r="C36" s="20" t="str">
        <f t="shared" si="1"/>
        <v>42100</v>
      </c>
      <c r="D36" s="21" t="s">
        <v>30</v>
      </c>
      <c r="E36" s="33" t="s">
        <v>31</v>
      </c>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5.5">
      <c r="A37" s="271" t="s">
        <v>820</v>
      </c>
      <c r="B37" s="272" t="s">
        <v>6</v>
      </c>
      <c r="C37" s="20" t="str">
        <f>CONCATENATE(A37,B37)</f>
        <v>43000</v>
      </c>
      <c r="D37" s="21" t="s">
        <v>821</v>
      </c>
      <c r="E37" s="33" t="s">
        <v>822</v>
      </c>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75">
      <c r="A38" s="18" t="s">
        <v>32</v>
      </c>
      <c r="B38" s="19" t="s">
        <v>33</v>
      </c>
      <c r="C38" s="20" t="str">
        <f t="shared" si="1"/>
        <v>46860</v>
      </c>
      <c r="D38" s="21" t="s">
        <v>34</v>
      </c>
      <c r="E38" s="22"/>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2.75">
      <c r="A39" s="18" t="s">
        <v>32</v>
      </c>
      <c r="B39" s="19" t="s">
        <v>35</v>
      </c>
      <c r="C39" s="20" t="str">
        <f t="shared" si="1"/>
        <v>46870</v>
      </c>
      <c r="D39" s="21" t="s">
        <v>36</v>
      </c>
      <c r="E39" s="22" t="s">
        <v>37</v>
      </c>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2.75">
      <c r="A40" s="18" t="s">
        <v>38</v>
      </c>
      <c r="B40" s="19" t="s">
        <v>39</v>
      </c>
      <c r="C40" s="20" t="str">
        <f t="shared" si="1"/>
        <v>48600</v>
      </c>
      <c r="D40" s="21" t="s">
        <v>40</v>
      </c>
      <c r="E40" s="22"/>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2.75">
      <c r="A41" s="18" t="s">
        <v>38</v>
      </c>
      <c r="B41" s="19" t="s">
        <v>41</v>
      </c>
      <c r="C41" s="20" t="str">
        <f t="shared" si="1"/>
        <v>48700</v>
      </c>
      <c r="D41" s="21" t="s">
        <v>42</v>
      </c>
      <c r="E41" s="22"/>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2.75">
      <c r="A42" s="18"/>
      <c r="B42" s="19"/>
      <c r="C42" s="20"/>
      <c r="D42" s="21"/>
      <c r="E42" s="2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5" s="23" customFormat="1" ht="18">
      <c r="A43" s="331"/>
      <c r="B43" s="331"/>
      <c r="C43" s="15"/>
      <c r="D43" s="16" t="s">
        <v>43</v>
      </c>
      <c r="E43" s="22"/>
    </row>
    <row r="44" spans="1:5" s="23" customFormat="1" ht="12.75">
      <c r="A44" s="18" t="s">
        <v>44</v>
      </c>
      <c r="B44" s="272" t="s">
        <v>29</v>
      </c>
      <c r="C44" s="20" t="str">
        <f aca="true" t="shared" si="2" ref="C44:C49">CONCATENATE(A44,B44)</f>
        <v>51100</v>
      </c>
      <c r="D44" s="275" t="s">
        <v>45</v>
      </c>
      <c r="E44" s="22"/>
    </row>
    <row r="45" spans="1:5" s="23" customFormat="1" ht="12.75">
      <c r="A45" s="18" t="s">
        <v>44</v>
      </c>
      <c r="B45" s="272" t="s">
        <v>55</v>
      </c>
      <c r="C45" s="20" t="str">
        <f t="shared" si="2"/>
        <v>51200</v>
      </c>
      <c r="D45" s="275" t="s">
        <v>776</v>
      </c>
      <c r="E45" s="22"/>
    </row>
    <row r="46" spans="1:5" s="23" customFormat="1" ht="12.75">
      <c r="A46" s="18" t="s">
        <v>44</v>
      </c>
      <c r="B46" s="272" t="s">
        <v>71</v>
      </c>
      <c r="C46" s="20" t="str">
        <f t="shared" si="2"/>
        <v>51300</v>
      </c>
      <c r="D46" s="275" t="s">
        <v>777</v>
      </c>
      <c r="E46" s="22"/>
    </row>
    <row r="47" spans="1:5" s="23" customFormat="1" ht="12.75">
      <c r="A47" s="18" t="s">
        <v>44</v>
      </c>
      <c r="B47" s="272" t="s">
        <v>73</v>
      </c>
      <c r="C47" s="20" t="str">
        <f t="shared" si="2"/>
        <v>51400</v>
      </c>
      <c r="D47" s="275" t="s">
        <v>778</v>
      </c>
      <c r="E47" s="22"/>
    </row>
    <row r="48" spans="1:5" s="23" customFormat="1" ht="12.75">
      <c r="A48" s="18" t="s">
        <v>46</v>
      </c>
      <c r="B48" s="19" t="s">
        <v>6</v>
      </c>
      <c r="C48" s="20" t="str">
        <f t="shared" si="2"/>
        <v>53000</v>
      </c>
      <c r="D48" s="21" t="s">
        <v>47</v>
      </c>
      <c r="E48" s="22"/>
    </row>
    <row r="49" spans="1:256" ht="12.75">
      <c r="A49" s="18" t="s">
        <v>48</v>
      </c>
      <c r="B49" s="19" t="s">
        <v>6</v>
      </c>
      <c r="C49" s="20" t="str">
        <f t="shared" si="2"/>
        <v>58000</v>
      </c>
      <c r="D49" s="21" t="s">
        <v>49</v>
      </c>
      <c r="E49" s="22"/>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2.75">
      <c r="A50" s="18"/>
      <c r="B50" s="19"/>
      <c r="C50" s="20"/>
      <c r="D50" s="21"/>
      <c r="E50" s="22"/>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5" s="23" customFormat="1" ht="18">
      <c r="A51" s="331"/>
      <c r="B51" s="331"/>
      <c r="C51" s="15"/>
      <c r="D51" s="16" t="s">
        <v>50</v>
      </c>
      <c r="E51" s="22" t="s">
        <v>51</v>
      </c>
    </row>
    <row r="52" spans="1:5" s="23" customFormat="1" ht="12.75">
      <c r="A52" s="24">
        <v>60</v>
      </c>
      <c r="B52" s="25" t="s">
        <v>6</v>
      </c>
      <c r="C52" s="20" t="str">
        <f aca="true" t="shared" si="3" ref="C52:C73">CONCATENATE(A52,B52)</f>
        <v>60000</v>
      </c>
      <c r="D52" s="26" t="s">
        <v>52</v>
      </c>
      <c r="E52" s="22"/>
    </row>
    <row r="53" spans="1:5" ht="12.75">
      <c r="A53" s="18" t="s">
        <v>53</v>
      </c>
      <c r="B53" s="19" t="s">
        <v>29</v>
      </c>
      <c r="C53" s="20" t="str">
        <f t="shared" si="3"/>
        <v>60100</v>
      </c>
      <c r="D53" s="21" t="s">
        <v>54</v>
      </c>
      <c r="E53" s="33" t="s">
        <v>789</v>
      </c>
    </row>
    <row r="54" spans="1:5" ht="12.75">
      <c r="A54" s="18" t="s">
        <v>53</v>
      </c>
      <c r="B54" s="19" t="s">
        <v>55</v>
      </c>
      <c r="C54" s="20" t="str">
        <f t="shared" si="3"/>
        <v>60200</v>
      </c>
      <c r="D54" s="21" t="s">
        <v>56</v>
      </c>
      <c r="E54" s="22"/>
    </row>
    <row r="55" spans="1:5" ht="12.75">
      <c r="A55" s="18" t="s">
        <v>53</v>
      </c>
      <c r="B55" s="19" t="s">
        <v>57</v>
      </c>
      <c r="C55" s="20" t="str">
        <f t="shared" si="3"/>
        <v>60210</v>
      </c>
      <c r="D55" s="21" t="s">
        <v>58</v>
      </c>
      <c r="E55" s="22"/>
    </row>
    <row r="56" spans="1:5" ht="12.75">
      <c r="A56" s="18" t="s">
        <v>53</v>
      </c>
      <c r="B56" s="19" t="s">
        <v>59</v>
      </c>
      <c r="C56" s="20" t="str">
        <f t="shared" si="3"/>
        <v>60220</v>
      </c>
      <c r="D56" s="21" t="s">
        <v>60</v>
      </c>
      <c r="E56" s="22"/>
    </row>
    <row r="57" spans="1:5" ht="12.75">
      <c r="A57" s="18" t="s">
        <v>53</v>
      </c>
      <c r="B57" s="19" t="s">
        <v>61</v>
      </c>
      <c r="C57" s="20" t="str">
        <f t="shared" si="3"/>
        <v>60221</v>
      </c>
      <c r="D57" s="21" t="s">
        <v>62</v>
      </c>
      <c r="E57" s="22"/>
    </row>
    <row r="58" spans="1:5" ht="12.75">
      <c r="A58" s="18" t="s">
        <v>53</v>
      </c>
      <c r="B58" s="19" t="s">
        <v>63</v>
      </c>
      <c r="C58" s="20" t="str">
        <f t="shared" si="3"/>
        <v>60222</v>
      </c>
      <c r="D58" s="21" t="s">
        <v>64</v>
      </c>
      <c r="E58" s="22"/>
    </row>
    <row r="59" spans="1:5" ht="12.75">
      <c r="A59" s="18" t="s">
        <v>53</v>
      </c>
      <c r="B59" s="19" t="s">
        <v>65</v>
      </c>
      <c r="C59" s="20" t="str">
        <f t="shared" si="3"/>
        <v>60223</v>
      </c>
      <c r="D59" s="21" t="s">
        <v>66</v>
      </c>
      <c r="E59" s="22"/>
    </row>
    <row r="60" spans="1:5" ht="12.75">
      <c r="A60" s="18" t="s">
        <v>53</v>
      </c>
      <c r="B60" s="19" t="s">
        <v>67</v>
      </c>
      <c r="C60" s="20" t="str">
        <f t="shared" si="3"/>
        <v>60224</v>
      </c>
      <c r="D60" s="21" t="s">
        <v>68</v>
      </c>
      <c r="E60" s="22"/>
    </row>
    <row r="61" spans="1:5" ht="12.75">
      <c r="A61" s="18" t="s">
        <v>53</v>
      </c>
      <c r="B61" s="19" t="s">
        <v>69</v>
      </c>
      <c r="C61" s="20" t="str">
        <f t="shared" si="3"/>
        <v>60225</v>
      </c>
      <c r="D61" s="21" t="s">
        <v>70</v>
      </c>
      <c r="E61" s="22"/>
    </row>
    <row r="62" spans="1:5" ht="12.75">
      <c r="A62" s="18" t="s">
        <v>53</v>
      </c>
      <c r="B62" s="19" t="s">
        <v>71</v>
      </c>
      <c r="C62" s="20" t="str">
        <f t="shared" si="3"/>
        <v>60300</v>
      </c>
      <c r="D62" s="21" t="s">
        <v>72</v>
      </c>
      <c r="E62" s="22"/>
    </row>
    <row r="63" spans="1:5" ht="12.75">
      <c r="A63" s="18" t="s">
        <v>53</v>
      </c>
      <c r="B63" s="19" t="s">
        <v>73</v>
      </c>
      <c r="C63" s="20" t="str">
        <f t="shared" si="3"/>
        <v>60400</v>
      </c>
      <c r="D63" s="21" t="s">
        <v>74</v>
      </c>
      <c r="E63" s="22"/>
    </row>
    <row r="64" spans="1:5" ht="12.75">
      <c r="A64" s="18" t="s">
        <v>53</v>
      </c>
      <c r="B64" s="19" t="s">
        <v>75</v>
      </c>
      <c r="C64" s="20" t="str">
        <f t="shared" si="3"/>
        <v>60500</v>
      </c>
      <c r="D64" s="21" t="s">
        <v>76</v>
      </c>
      <c r="E64" s="22" t="s">
        <v>77</v>
      </c>
    </row>
    <row r="65" spans="1:5" ht="12.75">
      <c r="A65" s="18" t="s">
        <v>53</v>
      </c>
      <c r="B65" s="19" t="s">
        <v>39</v>
      </c>
      <c r="C65" s="20" t="str">
        <f t="shared" si="3"/>
        <v>60600</v>
      </c>
      <c r="D65" s="21" t="s">
        <v>78</v>
      </c>
      <c r="E65" s="33" t="s">
        <v>818</v>
      </c>
    </row>
    <row r="66" spans="1:5" ht="12.75">
      <c r="A66" s="18" t="s">
        <v>53</v>
      </c>
      <c r="B66" s="19" t="s">
        <v>79</v>
      </c>
      <c r="C66" s="20" t="str">
        <f t="shared" si="3"/>
        <v>60610</v>
      </c>
      <c r="D66" s="21" t="s">
        <v>80</v>
      </c>
      <c r="E66" s="22" t="s">
        <v>81</v>
      </c>
    </row>
    <row r="67" spans="1:5" ht="12.75">
      <c r="A67" s="18" t="s">
        <v>53</v>
      </c>
      <c r="B67" s="19" t="s">
        <v>82</v>
      </c>
      <c r="C67" s="20" t="str">
        <f t="shared" si="3"/>
        <v>60630</v>
      </c>
      <c r="D67" s="21" t="s">
        <v>83</v>
      </c>
      <c r="E67" s="33" t="s">
        <v>790</v>
      </c>
    </row>
    <row r="68" spans="1:5" ht="12.75">
      <c r="A68" s="18" t="s">
        <v>53</v>
      </c>
      <c r="B68" s="19" t="s">
        <v>84</v>
      </c>
      <c r="C68" s="20" t="str">
        <f t="shared" si="3"/>
        <v>60640</v>
      </c>
      <c r="D68" s="21" t="s">
        <v>85</v>
      </c>
      <c r="E68" s="33" t="s">
        <v>817</v>
      </c>
    </row>
    <row r="69" spans="1:5" ht="12.75">
      <c r="A69" s="18" t="s">
        <v>53</v>
      </c>
      <c r="B69" s="19" t="s">
        <v>86</v>
      </c>
      <c r="C69" s="20" t="str">
        <f t="shared" si="3"/>
        <v>60650</v>
      </c>
      <c r="D69" s="21" t="s">
        <v>87</v>
      </c>
      <c r="E69" s="22"/>
    </row>
    <row r="70" spans="1:5" ht="12.75">
      <c r="A70" s="18" t="s">
        <v>53</v>
      </c>
      <c r="B70" s="19" t="s">
        <v>88</v>
      </c>
      <c r="C70" s="20" t="str">
        <f t="shared" si="3"/>
        <v>60680</v>
      </c>
      <c r="D70" s="21" t="s">
        <v>89</v>
      </c>
      <c r="E70" s="22"/>
    </row>
    <row r="71" spans="1:5" ht="12.75">
      <c r="A71" s="18" t="s">
        <v>53</v>
      </c>
      <c r="B71" s="19" t="s">
        <v>41</v>
      </c>
      <c r="C71" s="20" t="str">
        <f t="shared" si="3"/>
        <v>60700</v>
      </c>
      <c r="D71" s="21" t="s">
        <v>90</v>
      </c>
      <c r="E71" s="22"/>
    </row>
    <row r="72" spans="1:5" ht="12.75">
      <c r="A72" s="18" t="s">
        <v>53</v>
      </c>
      <c r="B72" s="19" t="s">
        <v>91</v>
      </c>
      <c r="C72" s="20" t="str">
        <f t="shared" si="3"/>
        <v>60800</v>
      </c>
      <c r="D72" s="21" t="s">
        <v>92</v>
      </c>
      <c r="E72" s="22"/>
    </row>
    <row r="73" spans="1:5" ht="12.75">
      <c r="A73" s="18" t="s">
        <v>53</v>
      </c>
      <c r="B73" s="19" t="s">
        <v>93</v>
      </c>
      <c r="C73" s="20" t="str">
        <f t="shared" si="3"/>
        <v>60900</v>
      </c>
      <c r="D73" s="21" t="s">
        <v>94</v>
      </c>
      <c r="E73" s="22"/>
    </row>
    <row r="74" spans="1:5" ht="12.75">
      <c r="A74" s="18"/>
      <c r="B74" s="19"/>
      <c r="C74" s="20"/>
      <c r="D74" s="21"/>
      <c r="E74" s="22"/>
    </row>
    <row r="75" spans="1:5" s="23" customFormat="1" ht="12.75">
      <c r="A75" s="24">
        <v>61</v>
      </c>
      <c r="B75" s="25" t="s">
        <v>6</v>
      </c>
      <c r="C75" s="20" t="str">
        <f aca="true" t="shared" si="4" ref="C75:C100">CONCATENATE(A75,B75)</f>
        <v>61000</v>
      </c>
      <c r="D75" s="26" t="s">
        <v>95</v>
      </c>
      <c r="E75" s="17"/>
    </row>
    <row r="76" spans="1:5" ht="25.5">
      <c r="A76" s="18" t="s">
        <v>96</v>
      </c>
      <c r="B76" s="19" t="s">
        <v>29</v>
      </c>
      <c r="C76" s="20" t="str">
        <f t="shared" si="4"/>
        <v>61100</v>
      </c>
      <c r="D76" s="21" t="s">
        <v>97</v>
      </c>
      <c r="E76" s="22" t="s">
        <v>98</v>
      </c>
    </row>
    <row r="77" spans="1:5" ht="12.75">
      <c r="A77" s="18" t="s">
        <v>96</v>
      </c>
      <c r="B77" s="19" t="s">
        <v>55</v>
      </c>
      <c r="C77" s="20" t="str">
        <f t="shared" si="4"/>
        <v>61200</v>
      </c>
      <c r="D77" s="21" t="s">
        <v>99</v>
      </c>
      <c r="E77" s="22"/>
    </row>
    <row r="78" spans="1:5" ht="12.75">
      <c r="A78" s="18" t="s">
        <v>96</v>
      </c>
      <c r="B78" s="19" t="s">
        <v>100</v>
      </c>
      <c r="C78" s="20" t="str">
        <f t="shared" si="4"/>
        <v>61250</v>
      </c>
      <c r="D78" s="21" t="s">
        <v>101</v>
      </c>
      <c r="E78" s="22"/>
    </row>
    <row r="79" spans="1:5" ht="12.75">
      <c r="A79" s="18" t="s">
        <v>96</v>
      </c>
      <c r="B79" s="19" t="s">
        <v>71</v>
      </c>
      <c r="C79" s="20" t="str">
        <f t="shared" si="4"/>
        <v>61300</v>
      </c>
      <c r="D79" s="21" t="s">
        <v>102</v>
      </c>
      <c r="E79" s="22" t="s">
        <v>103</v>
      </c>
    </row>
    <row r="80" spans="1:5" ht="12.75">
      <c r="A80" s="18" t="s">
        <v>96</v>
      </c>
      <c r="B80" s="19" t="s">
        <v>104</v>
      </c>
      <c r="C80" s="20" t="str">
        <f t="shared" si="4"/>
        <v>61320</v>
      </c>
      <c r="D80" s="21" t="s">
        <v>105</v>
      </c>
      <c r="E80" s="22" t="s">
        <v>106</v>
      </c>
    </row>
    <row r="81" spans="1:5" ht="12.75">
      <c r="A81" s="18" t="s">
        <v>96</v>
      </c>
      <c r="B81" s="19" t="s">
        <v>107</v>
      </c>
      <c r="C81" s="20" t="str">
        <f t="shared" si="4"/>
        <v>61350</v>
      </c>
      <c r="D81" s="21" t="s">
        <v>108</v>
      </c>
      <c r="E81" s="22" t="s">
        <v>109</v>
      </c>
    </row>
    <row r="82" spans="1:5" ht="12.75">
      <c r="A82" s="18" t="s">
        <v>96</v>
      </c>
      <c r="B82" s="19" t="s">
        <v>110</v>
      </c>
      <c r="C82" s="20" t="str">
        <f t="shared" si="4"/>
        <v>61360</v>
      </c>
      <c r="D82" s="21" t="s">
        <v>111</v>
      </c>
      <c r="E82" s="22"/>
    </row>
    <row r="83" spans="1:5" ht="12.75">
      <c r="A83" s="18" t="s">
        <v>96</v>
      </c>
      <c r="B83" s="19" t="s">
        <v>73</v>
      </c>
      <c r="C83" s="20" t="str">
        <f t="shared" si="4"/>
        <v>61400</v>
      </c>
      <c r="D83" s="21" t="s">
        <v>112</v>
      </c>
      <c r="E83" s="22"/>
    </row>
    <row r="84" spans="1:5" ht="12.75">
      <c r="A84" s="18" t="s">
        <v>96</v>
      </c>
      <c r="B84" s="19" t="s">
        <v>75</v>
      </c>
      <c r="C84" s="20" t="str">
        <f t="shared" si="4"/>
        <v>61500</v>
      </c>
      <c r="D84" s="21" t="s">
        <v>113</v>
      </c>
      <c r="E84" s="22"/>
    </row>
    <row r="85" spans="1:5" ht="12.75">
      <c r="A85" s="18" t="s">
        <v>96</v>
      </c>
      <c r="B85" s="19" t="s">
        <v>114</v>
      </c>
      <c r="C85" s="20" t="str">
        <f t="shared" si="4"/>
        <v>61520</v>
      </c>
      <c r="D85" s="21" t="s">
        <v>115</v>
      </c>
      <c r="E85" s="22"/>
    </row>
    <row r="86" spans="1:5" ht="12.75">
      <c r="A86" s="18" t="s">
        <v>96</v>
      </c>
      <c r="B86" s="19" t="s">
        <v>116</v>
      </c>
      <c r="C86" s="20" t="str">
        <f t="shared" si="4"/>
        <v>61550</v>
      </c>
      <c r="D86" s="21" t="s">
        <v>117</v>
      </c>
      <c r="E86" s="22"/>
    </row>
    <row r="87" spans="1:5" ht="12.75">
      <c r="A87" s="18" t="s">
        <v>96</v>
      </c>
      <c r="B87" s="19" t="s">
        <v>118</v>
      </c>
      <c r="C87" s="20" t="str">
        <f t="shared" si="4"/>
        <v>61560</v>
      </c>
      <c r="D87" s="21" t="s">
        <v>119</v>
      </c>
      <c r="E87" s="22"/>
    </row>
    <row r="88" spans="1:5" ht="12.75">
      <c r="A88" s="18" t="s">
        <v>96</v>
      </c>
      <c r="B88" s="19" t="s">
        <v>39</v>
      </c>
      <c r="C88" s="20" t="str">
        <f t="shared" si="4"/>
        <v>61600</v>
      </c>
      <c r="D88" s="21" t="s">
        <v>120</v>
      </c>
      <c r="E88" s="22"/>
    </row>
    <row r="89" spans="1:5" ht="12.75">
      <c r="A89" s="18" t="s">
        <v>96</v>
      </c>
      <c r="B89" s="19" t="s">
        <v>79</v>
      </c>
      <c r="C89" s="20" t="str">
        <f t="shared" si="4"/>
        <v>61610</v>
      </c>
      <c r="D89" s="21" t="s">
        <v>121</v>
      </c>
      <c r="E89" s="22"/>
    </row>
    <row r="90" spans="1:5" ht="12.75">
      <c r="A90" s="18" t="s">
        <v>96</v>
      </c>
      <c r="B90" s="19" t="s">
        <v>122</v>
      </c>
      <c r="C90" s="20" t="str">
        <f t="shared" si="4"/>
        <v>61620</v>
      </c>
      <c r="D90" s="21" t="s">
        <v>123</v>
      </c>
      <c r="E90" s="22"/>
    </row>
    <row r="91" spans="1:5" ht="12.75">
      <c r="A91" s="18" t="s">
        <v>96</v>
      </c>
      <c r="B91" s="19" t="s">
        <v>82</v>
      </c>
      <c r="C91" s="20" t="str">
        <f t="shared" si="4"/>
        <v>61630</v>
      </c>
      <c r="D91" s="21" t="s">
        <v>124</v>
      </c>
      <c r="E91" s="22"/>
    </row>
    <row r="92" spans="1:5" ht="12.75">
      <c r="A92" s="18" t="s">
        <v>96</v>
      </c>
      <c r="B92" s="19" t="s">
        <v>84</v>
      </c>
      <c r="C92" s="20" t="str">
        <f t="shared" si="4"/>
        <v>61640</v>
      </c>
      <c r="D92" s="21" t="s">
        <v>125</v>
      </c>
      <c r="E92" s="22"/>
    </row>
    <row r="93" spans="1:5" ht="12.75">
      <c r="A93" s="18" t="s">
        <v>96</v>
      </c>
      <c r="B93" s="19" t="s">
        <v>86</v>
      </c>
      <c r="C93" s="20" t="str">
        <f t="shared" si="4"/>
        <v>61650</v>
      </c>
      <c r="D93" s="21" t="s">
        <v>126</v>
      </c>
      <c r="E93" s="22"/>
    </row>
    <row r="94" spans="1:5" ht="12.75">
      <c r="A94" s="18" t="s">
        <v>96</v>
      </c>
      <c r="B94" s="19" t="s">
        <v>88</v>
      </c>
      <c r="C94" s="20" t="str">
        <f t="shared" si="4"/>
        <v>61680</v>
      </c>
      <c r="D94" s="21" t="s">
        <v>127</v>
      </c>
      <c r="E94" s="22"/>
    </row>
    <row r="95" spans="1:5" ht="12.75">
      <c r="A95" s="18" t="s">
        <v>96</v>
      </c>
      <c r="B95" s="19" t="s">
        <v>41</v>
      </c>
      <c r="C95" s="20" t="str">
        <f t="shared" si="4"/>
        <v>61700</v>
      </c>
      <c r="D95" s="21" t="s">
        <v>128</v>
      </c>
      <c r="E95" s="22"/>
    </row>
    <row r="96" spans="1:5" ht="12.75">
      <c r="A96" s="18" t="s">
        <v>96</v>
      </c>
      <c r="B96" s="19" t="s">
        <v>91</v>
      </c>
      <c r="C96" s="20" t="str">
        <f t="shared" si="4"/>
        <v>61800</v>
      </c>
      <c r="D96" s="21" t="s">
        <v>129</v>
      </c>
      <c r="E96" s="22"/>
    </row>
    <row r="97" spans="1:5" ht="12.75">
      <c r="A97" s="18" t="s">
        <v>96</v>
      </c>
      <c r="B97" s="19" t="s">
        <v>130</v>
      </c>
      <c r="C97" s="20" t="str">
        <f t="shared" si="4"/>
        <v>61810</v>
      </c>
      <c r="D97" s="21" t="s">
        <v>131</v>
      </c>
      <c r="E97" s="22"/>
    </row>
    <row r="98" spans="1:5" ht="12.75">
      <c r="A98" s="18" t="s">
        <v>96</v>
      </c>
      <c r="B98" s="19" t="s">
        <v>132</v>
      </c>
      <c r="C98" s="20" t="str">
        <f t="shared" si="4"/>
        <v>61830</v>
      </c>
      <c r="D98" s="21" t="s">
        <v>133</v>
      </c>
      <c r="E98" s="22"/>
    </row>
    <row r="99" spans="1:5" ht="12.75">
      <c r="A99" s="18" t="s">
        <v>96</v>
      </c>
      <c r="B99" s="19" t="s">
        <v>134</v>
      </c>
      <c r="C99" s="20" t="str">
        <f t="shared" si="4"/>
        <v>61850</v>
      </c>
      <c r="D99" s="21" t="s">
        <v>135</v>
      </c>
      <c r="E99" s="22"/>
    </row>
    <row r="100" spans="1:5" ht="12.75">
      <c r="A100" s="18" t="s">
        <v>96</v>
      </c>
      <c r="B100" s="19" t="s">
        <v>93</v>
      </c>
      <c r="C100" s="20" t="str">
        <f t="shared" si="4"/>
        <v>61900</v>
      </c>
      <c r="D100" s="21" t="s">
        <v>136</v>
      </c>
      <c r="E100" s="22"/>
    </row>
    <row r="101" spans="1:5" ht="12.75">
      <c r="A101" s="18"/>
      <c r="B101" s="19"/>
      <c r="C101" s="20"/>
      <c r="D101" s="21"/>
      <c r="E101" s="22"/>
    </row>
    <row r="102" spans="1:5" ht="12.75">
      <c r="A102" s="24" t="s">
        <v>137</v>
      </c>
      <c r="B102" s="25" t="s">
        <v>6</v>
      </c>
      <c r="C102" s="20" t="str">
        <f aca="true" t="shared" si="5" ref="C102:C133">CONCATENATE(A102,B102)</f>
        <v>62000</v>
      </c>
      <c r="D102" s="26" t="s">
        <v>138</v>
      </c>
      <c r="E102" s="22"/>
    </row>
    <row r="103" spans="1:5" ht="12.75">
      <c r="A103" s="18" t="s">
        <v>137</v>
      </c>
      <c r="B103" s="19" t="s">
        <v>29</v>
      </c>
      <c r="C103" s="20" t="str">
        <f t="shared" si="5"/>
        <v>62100</v>
      </c>
      <c r="D103" s="21" t="s">
        <v>139</v>
      </c>
      <c r="E103" s="22"/>
    </row>
    <row r="104" spans="1:5" ht="12.75">
      <c r="A104" s="18" t="s">
        <v>137</v>
      </c>
      <c r="B104" s="19" t="s">
        <v>140</v>
      </c>
      <c r="C104" s="20" t="str">
        <f t="shared" si="5"/>
        <v>62110</v>
      </c>
      <c r="D104" s="21" t="s">
        <v>141</v>
      </c>
      <c r="E104" s="22"/>
    </row>
    <row r="105" spans="1:5" ht="12.75">
      <c r="A105" s="18" t="s">
        <v>137</v>
      </c>
      <c r="B105" s="19" t="s">
        <v>142</v>
      </c>
      <c r="C105" s="20" t="str">
        <f t="shared" si="5"/>
        <v>62140</v>
      </c>
      <c r="D105" s="21" t="s">
        <v>143</v>
      </c>
      <c r="E105" s="22"/>
    </row>
    <row r="106" spans="1:5" ht="12.75">
      <c r="A106" s="18" t="s">
        <v>137</v>
      </c>
      <c r="B106" s="19" t="s">
        <v>55</v>
      </c>
      <c r="C106" s="20" t="str">
        <f t="shared" si="5"/>
        <v>62200</v>
      </c>
      <c r="D106" s="21" t="s">
        <v>144</v>
      </c>
      <c r="E106" s="22"/>
    </row>
    <row r="107" spans="1:5" ht="12.75">
      <c r="A107" s="18" t="s">
        <v>137</v>
      </c>
      <c r="B107" s="19" t="s">
        <v>145</v>
      </c>
      <c r="C107" s="20" t="str">
        <f t="shared" si="5"/>
        <v>62260</v>
      </c>
      <c r="D107" s="21" t="s">
        <v>146</v>
      </c>
      <c r="E107" s="22" t="s">
        <v>147</v>
      </c>
    </row>
    <row r="108" spans="1:5" ht="12.75">
      <c r="A108" s="18" t="s">
        <v>137</v>
      </c>
      <c r="B108" s="19" t="s">
        <v>148</v>
      </c>
      <c r="C108" s="20" t="str">
        <f t="shared" si="5"/>
        <v>62270</v>
      </c>
      <c r="D108" s="21" t="s">
        <v>149</v>
      </c>
      <c r="E108" s="22"/>
    </row>
    <row r="109" spans="1:5" ht="12.75">
      <c r="A109" s="18" t="s">
        <v>137</v>
      </c>
      <c r="B109" s="19" t="s">
        <v>150</v>
      </c>
      <c r="C109" s="20" t="str">
        <f t="shared" si="5"/>
        <v>62280</v>
      </c>
      <c r="D109" s="21" t="s">
        <v>129</v>
      </c>
      <c r="E109" s="22"/>
    </row>
    <row r="110" spans="1:5" ht="12.75">
      <c r="A110" s="18" t="s">
        <v>137</v>
      </c>
      <c r="B110" s="19" t="s">
        <v>71</v>
      </c>
      <c r="C110" s="20" t="str">
        <f t="shared" si="5"/>
        <v>62300</v>
      </c>
      <c r="D110" s="21" t="s">
        <v>151</v>
      </c>
      <c r="E110" s="22"/>
    </row>
    <row r="111" spans="1:5" ht="12.75">
      <c r="A111" s="18" t="s">
        <v>137</v>
      </c>
      <c r="B111" s="19" t="s">
        <v>152</v>
      </c>
      <c r="C111" s="20" t="str">
        <f t="shared" si="5"/>
        <v>62310</v>
      </c>
      <c r="D111" s="21" t="s">
        <v>153</v>
      </c>
      <c r="E111" s="22" t="s">
        <v>154</v>
      </c>
    </row>
    <row r="112" spans="1:5" ht="12.75">
      <c r="A112" s="18" t="s">
        <v>137</v>
      </c>
      <c r="B112" s="19" t="s">
        <v>104</v>
      </c>
      <c r="C112" s="20" t="str">
        <f t="shared" si="5"/>
        <v>62320</v>
      </c>
      <c r="D112" s="21" t="s">
        <v>155</v>
      </c>
      <c r="E112" s="22"/>
    </row>
    <row r="113" spans="1:5" ht="25.5">
      <c r="A113" s="18" t="s">
        <v>137</v>
      </c>
      <c r="B113" s="19" t="s">
        <v>156</v>
      </c>
      <c r="C113" s="20" t="str">
        <f t="shared" si="5"/>
        <v>62330</v>
      </c>
      <c r="D113" s="21" t="s">
        <v>157</v>
      </c>
      <c r="E113" s="22" t="s">
        <v>158</v>
      </c>
    </row>
    <row r="114" spans="1:5" ht="12.75">
      <c r="A114" s="18" t="s">
        <v>137</v>
      </c>
      <c r="B114" s="19" t="s">
        <v>159</v>
      </c>
      <c r="C114" s="20" t="str">
        <f t="shared" si="5"/>
        <v>62340</v>
      </c>
      <c r="D114" s="21" t="s">
        <v>160</v>
      </c>
      <c r="E114" s="22" t="s">
        <v>161</v>
      </c>
    </row>
    <row r="115" spans="1:5" ht="12.75">
      <c r="A115" s="18" t="s">
        <v>137</v>
      </c>
      <c r="B115" s="19" t="s">
        <v>110</v>
      </c>
      <c r="C115" s="20" t="str">
        <f t="shared" si="5"/>
        <v>62360</v>
      </c>
      <c r="D115" s="21" t="s">
        <v>162</v>
      </c>
      <c r="E115" s="22"/>
    </row>
    <row r="116" spans="1:5" ht="12.75">
      <c r="A116" s="18" t="s">
        <v>137</v>
      </c>
      <c r="B116" s="19" t="s">
        <v>163</v>
      </c>
      <c r="C116" s="20" t="str">
        <f t="shared" si="5"/>
        <v>62370</v>
      </c>
      <c r="D116" s="21" t="s">
        <v>164</v>
      </c>
      <c r="E116" s="22"/>
    </row>
    <row r="117" spans="1:5" ht="12.75">
      <c r="A117" s="18" t="s">
        <v>137</v>
      </c>
      <c r="B117" s="19" t="s">
        <v>165</v>
      </c>
      <c r="C117" s="20" t="str">
        <f t="shared" si="5"/>
        <v>62380</v>
      </c>
      <c r="D117" s="21" t="s">
        <v>166</v>
      </c>
      <c r="E117" s="22"/>
    </row>
    <row r="118" spans="1:5" ht="12.75">
      <c r="A118" s="18" t="s">
        <v>137</v>
      </c>
      <c r="B118" s="19" t="s">
        <v>73</v>
      </c>
      <c r="C118" s="20" t="str">
        <f t="shared" si="5"/>
        <v>62400</v>
      </c>
      <c r="D118" s="21" t="s">
        <v>167</v>
      </c>
      <c r="E118" s="33" t="s">
        <v>791</v>
      </c>
    </row>
    <row r="119" spans="1:5" ht="12.75">
      <c r="A119" s="18" t="s">
        <v>137</v>
      </c>
      <c r="B119" s="19" t="s">
        <v>75</v>
      </c>
      <c r="C119" s="20" t="str">
        <f t="shared" si="5"/>
        <v>62500</v>
      </c>
      <c r="D119" s="21" t="s">
        <v>168</v>
      </c>
      <c r="E119" s="22" t="s">
        <v>169</v>
      </c>
    </row>
    <row r="120" spans="1:5" ht="12.75">
      <c r="A120" s="18" t="s">
        <v>137</v>
      </c>
      <c r="B120" s="19" t="s">
        <v>170</v>
      </c>
      <c r="C120" s="20" t="str">
        <f t="shared" si="5"/>
        <v>62510</v>
      </c>
      <c r="D120" s="21" t="s">
        <v>171</v>
      </c>
      <c r="E120" s="33" t="s">
        <v>792</v>
      </c>
    </row>
    <row r="121" spans="1:5" ht="12.75">
      <c r="A121" s="18" t="s">
        <v>137</v>
      </c>
      <c r="B121" s="19" t="s">
        <v>116</v>
      </c>
      <c r="C121" s="20" t="str">
        <f t="shared" si="5"/>
        <v>62550</v>
      </c>
      <c r="D121" s="21" t="s">
        <v>172</v>
      </c>
      <c r="E121" s="22"/>
    </row>
    <row r="122" spans="1:5" ht="12.75">
      <c r="A122" s="18" t="s">
        <v>137</v>
      </c>
      <c r="B122" s="19" t="s">
        <v>118</v>
      </c>
      <c r="C122" s="20" t="str">
        <f t="shared" si="5"/>
        <v>62560</v>
      </c>
      <c r="D122" s="21" t="s">
        <v>173</v>
      </c>
      <c r="E122" s="22"/>
    </row>
    <row r="123" spans="1:5" ht="12.75">
      <c r="A123" s="18" t="s">
        <v>137</v>
      </c>
      <c r="B123" s="19" t="s">
        <v>174</v>
      </c>
      <c r="C123" s="20" t="str">
        <f t="shared" si="5"/>
        <v>62570</v>
      </c>
      <c r="D123" s="21" t="s">
        <v>175</v>
      </c>
      <c r="E123" s="22" t="s">
        <v>176</v>
      </c>
    </row>
    <row r="124" spans="1:5" ht="12.75">
      <c r="A124" s="18" t="s">
        <v>137</v>
      </c>
      <c r="B124" s="19" t="s">
        <v>39</v>
      </c>
      <c r="C124" s="20" t="str">
        <f t="shared" si="5"/>
        <v>62600</v>
      </c>
      <c r="D124" s="21" t="s">
        <v>177</v>
      </c>
      <c r="E124" s="33" t="s">
        <v>749</v>
      </c>
    </row>
    <row r="125" spans="1:5" ht="12.75">
      <c r="A125" s="18" t="s">
        <v>137</v>
      </c>
      <c r="B125" s="19" t="s">
        <v>79</v>
      </c>
      <c r="C125" s="20" t="str">
        <f t="shared" si="5"/>
        <v>62610</v>
      </c>
      <c r="D125" s="21" t="s">
        <v>178</v>
      </c>
      <c r="E125" s="22"/>
    </row>
    <row r="126" spans="1:5" ht="12.75">
      <c r="A126" s="18" t="s">
        <v>137</v>
      </c>
      <c r="B126" s="19" t="s">
        <v>82</v>
      </c>
      <c r="C126" s="20" t="str">
        <f t="shared" si="5"/>
        <v>62630</v>
      </c>
      <c r="D126" s="21" t="s">
        <v>179</v>
      </c>
      <c r="E126" s="22" t="s">
        <v>180</v>
      </c>
    </row>
    <row r="127" spans="1:5" ht="12.75">
      <c r="A127" s="18" t="s">
        <v>137</v>
      </c>
      <c r="B127" s="19" t="s">
        <v>86</v>
      </c>
      <c r="C127" s="20" t="str">
        <f t="shared" si="5"/>
        <v>62650</v>
      </c>
      <c r="D127" s="21" t="s">
        <v>181</v>
      </c>
      <c r="E127" s="22"/>
    </row>
    <row r="128" spans="1:5" ht="12.75">
      <c r="A128" s="18" t="s">
        <v>137</v>
      </c>
      <c r="B128" s="19" t="s">
        <v>41</v>
      </c>
      <c r="C128" s="20" t="str">
        <f t="shared" si="5"/>
        <v>62700</v>
      </c>
      <c r="D128" s="21" t="s">
        <v>182</v>
      </c>
      <c r="E128" s="22"/>
    </row>
    <row r="129" spans="1:5" ht="12.75">
      <c r="A129" s="18" t="s">
        <v>137</v>
      </c>
      <c r="B129" s="19" t="s">
        <v>91</v>
      </c>
      <c r="C129" s="20" t="str">
        <f t="shared" si="5"/>
        <v>62800</v>
      </c>
      <c r="D129" s="21" t="s">
        <v>129</v>
      </c>
      <c r="E129" s="22"/>
    </row>
    <row r="130" spans="1:5" ht="25.5">
      <c r="A130" s="18" t="s">
        <v>137</v>
      </c>
      <c r="B130" s="19" t="s">
        <v>130</v>
      </c>
      <c r="C130" s="20" t="str">
        <f t="shared" si="5"/>
        <v>62810</v>
      </c>
      <c r="D130" s="21" t="s">
        <v>183</v>
      </c>
      <c r="E130" s="22" t="s">
        <v>184</v>
      </c>
    </row>
    <row r="131" spans="1:5" ht="12.75">
      <c r="A131" s="18" t="s">
        <v>137</v>
      </c>
      <c r="B131" s="19" t="s">
        <v>185</v>
      </c>
      <c r="C131" s="20" t="str">
        <f t="shared" si="5"/>
        <v>62840</v>
      </c>
      <c r="D131" s="21" t="s">
        <v>186</v>
      </c>
      <c r="E131" s="22"/>
    </row>
    <row r="132" spans="1:5" ht="12.75">
      <c r="A132" s="18" t="s">
        <v>137</v>
      </c>
      <c r="B132" s="19" t="s">
        <v>93</v>
      </c>
      <c r="C132" s="20" t="str">
        <f t="shared" si="5"/>
        <v>62900</v>
      </c>
      <c r="D132" s="21" t="s">
        <v>187</v>
      </c>
      <c r="E132" s="22"/>
    </row>
    <row r="133" spans="1:5" ht="12.75">
      <c r="A133" s="18"/>
      <c r="B133" s="19"/>
      <c r="C133" s="20">
        <f t="shared" si="5"/>
      </c>
      <c r="D133" s="21"/>
      <c r="E133" s="22"/>
    </row>
    <row r="134" spans="1:5" ht="12.75">
      <c r="A134" s="24" t="s">
        <v>188</v>
      </c>
      <c r="B134" s="25" t="s">
        <v>6</v>
      </c>
      <c r="C134" s="20" t="str">
        <f aca="true" t="shared" si="6" ref="C134:C158">CONCATENATE(A134,B134)</f>
        <v>63000</v>
      </c>
      <c r="D134" s="26" t="s">
        <v>189</v>
      </c>
      <c r="E134" s="22"/>
    </row>
    <row r="135" spans="1:5" ht="25.5">
      <c r="A135" s="18" t="s">
        <v>188</v>
      </c>
      <c r="B135" s="19" t="s">
        <v>29</v>
      </c>
      <c r="C135" s="20" t="str">
        <f t="shared" si="6"/>
        <v>63100</v>
      </c>
      <c r="D135" s="21" t="s">
        <v>190</v>
      </c>
      <c r="E135" s="33"/>
    </row>
    <row r="136" spans="1:5" ht="12.75">
      <c r="A136" s="18" t="s">
        <v>188</v>
      </c>
      <c r="B136" s="19" t="s">
        <v>140</v>
      </c>
      <c r="C136" s="20" t="str">
        <f t="shared" si="6"/>
        <v>63110</v>
      </c>
      <c r="D136" s="21" t="s">
        <v>191</v>
      </c>
      <c r="E136" s="22"/>
    </row>
    <row r="137" spans="1:5" ht="12.75">
      <c r="A137" s="18" t="s">
        <v>188</v>
      </c>
      <c r="B137" s="19" t="s">
        <v>192</v>
      </c>
      <c r="C137" s="20" t="str">
        <f t="shared" si="6"/>
        <v>63120</v>
      </c>
      <c r="D137" s="21" t="s">
        <v>193</v>
      </c>
      <c r="E137" s="22"/>
    </row>
    <row r="138" spans="1:5" ht="12.75">
      <c r="A138" s="18" t="s">
        <v>188</v>
      </c>
      <c r="B138" s="19" t="s">
        <v>194</v>
      </c>
      <c r="C138" s="20" t="str">
        <f t="shared" si="6"/>
        <v>63130</v>
      </c>
      <c r="D138" s="21" t="s">
        <v>195</v>
      </c>
      <c r="E138" s="22"/>
    </row>
    <row r="139" spans="1:5" ht="12.75">
      <c r="A139" s="18" t="s">
        <v>188</v>
      </c>
      <c r="B139" s="19" t="s">
        <v>142</v>
      </c>
      <c r="C139" s="20" t="str">
        <f t="shared" si="6"/>
        <v>63140</v>
      </c>
      <c r="D139" s="21" t="s">
        <v>196</v>
      </c>
      <c r="E139" s="22"/>
    </row>
    <row r="140" spans="1:5" ht="12.75">
      <c r="A140" s="18" t="s">
        <v>188</v>
      </c>
      <c r="B140" s="19" t="s">
        <v>197</v>
      </c>
      <c r="C140" s="20" t="str">
        <f t="shared" si="6"/>
        <v>63180</v>
      </c>
      <c r="D140" s="21" t="s">
        <v>198</v>
      </c>
      <c r="E140" s="22"/>
    </row>
    <row r="141" spans="1:5" ht="25.5">
      <c r="A141" s="18" t="s">
        <v>188</v>
      </c>
      <c r="B141" s="19" t="s">
        <v>156</v>
      </c>
      <c r="C141" s="20" t="str">
        <f t="shared" si="6"/>
        <v>63330</v>
      </c>
      <c r="D141" s="21" t="s">
        <v>199</v>
      </c>
      <c r="E141" s="22"/>
    </row>
    <row r="142" spans="1:5" ht="12.75">
      <c r="A142" s="18" t="s">
        <v>188</v>
      </c>
      <c r="B142" s="19" t="s">
        <v>152</v>
      </c>
      <c r="C142" s="20" t="str">
        <f t="shared" si="6"/>
        <v>63310</v>
      </c>
      <c r="D142" s="21" t="s">
        <v>200</v>
      </c>
      <c r="E142" s="22"/>
    </row>
    <row r="143" spans="1:5" ht="12.75">
      <c r="A143" s="18" t="s">
        <v>188</v>
      </c>
      <c r="B143" s="19" t="s">
        <v>104</v>
      </c>
      <c r="C143" s="20" t="str">
        <f t="shared" si="6"/>
        <v>63320</v>
      </c>
      <c r="D143" s="21" t="s">
        <v>201</v>
      </c>
      <c r="E143" s="22"/>
    </row>
    <row r="144" spans="1:5" ht="12.75">
      <c r="A144" s="18" t="s">
        <v>188</v>
      </c>
      <c r="B144" s="19" t="s">
        <v>156</v>
      </c>
      <c r="C144" s="20" t="str">
        <f t="shared" si="6"/>
        <v>63330</v>
      </c>
      <c r="D144" s="21" t="s">
        <v>195</v>
      </c>
      <c r="E144" s="22"/>
    </row>
    <row r="145" spans="1:5" ht="25.5">
      <c r="A145" s="18" t="s">
        <v>188</v>
      </c>
      <c r="B145" s="19" t="s">
        <v>159</v>
      </c>
      <c r="C145" s="20" t="str">
        <f t="shared" si="6"/>
        <v>63340</v>
      </c>
      <c r="D145" s="21" t="s">
        <v>202</v>
      </c>
      <c r="E145" s="22"/>
    </row>
    <row r="146" spans="1:5" ht="25.5">
      <c r="A146" s="18" t="s">
        <v>188</v>
      </c>
      <c r="B146" s="19" t="s">
        <v>107</v>
      </c>
      <c r="C146" s="20" t="str">
        <f t="shared" si="6"/>
        <v>63350</v>
      </c>
      <c r="D146" s="21" t="s">
        <v>203</v>
      </c>
      <c r="E146" s="22"/>
    </row>
    <row r="147" spans="1:5" ht="12.75">
      <c r="A147" s="18" t="s">
        <v>188</v>
      </c>
      <c r="B147" s="19" t="s">
        <v>75</v>
      </c>
      <c r="C147" s="20" t="str">
        <f t="shared" si="6"/>
        <v>63500</v>
      </c>
      <c r="D147" s="21" t="s">
        <v>204</v>
      </c>
      <c r="E147" s="22"/>
    </row>
    <row r="148" spans="1:5" ht="12.75">
      <c r="A148" s="18" t="s">
        <v>188</v>
      </c>
      <c r="B148" s="19" t="s">
        <v>170</v>
      </c>
      <c r="C148" s="20" t="str">
        <f t="shared" si="6"/>
        <v>63510</v>
      </c>
      <c r="D148" s="21" t="s">
        <v>205</v>
      </c>
      <c r="E148" s="22"/>
    </row>
    <row r="149" spans="1:5" ht="12.75">
      <c r="A149" s="18" t="s">
        <v>188</v>
      </c>
      <c r="B149" s="19" t="s">
        <v>206</v>
      </c>
      <c r="C149" s="20" t="str">
        <f t="shared" si="6"/>
        <v>63511</v>
      </c>
      <c r="D149" s="21" t="s">
        <v>207</v>
      </c>
      <c r="E149" s="22"/>
    </row>
    <row r="150" spans="1:5" ht="12.75">
      <c r="A150" s="18" t="s">
        <v>188</v>
      </c>
      <c r="B150" s="19" t="s">
        <v>208</v>
      </c>
      <c r="C150" s="20" t="str">
        <f t="shared" si="6"/>
        <v>63512</v>
      </c>
      <c r="D150" s="21" t="s">
        <v>209</v>
      </c>
      <c r="E150" s="22"/>
    </row>
    <row r="151" spans="1:5" ht="12.75">
      <c r="A151" s="18" t="s">
        <v>188</v>
      </c>
      <c r="B151" s="19" t="s">
        <v>210</v>
      </c>
      <c r="C151" s="20" t="str">
        <f t="shared" si="6"/>
        <v>63513</v>
      </c>
      <c r="D151" s="21" t="s">
        <v>211</v>
      </c>
      <c r="E151" s="22"/>
    </row>
    <row r="152" spans="1:5" ht="12.75">
      <c r="A152" s="18" t="s">
        <v>188</v>
      </c>
      <c r="B152" s="19" t="s">
        <v>212</v>
      </c>
      <c r="C152" s="20" t="str">
        <f t="shared" si="6"/>
        <v>63518</v>
      </c>
      <c r="D152" s="21" t="s">
        <v>213</v>
      </c>
      <c r="E152" s="22"/>
    </row>
    <row r="153" spans="1:5" ht="12.75">
      <c r="A153" s="18" t="s">
        <v>188</v>
      </c>
      <c r="B153" s="19" t="s">
        <v>114</v>
      </c>
      <c r="C153" s="20" t="str">
        <f t="shared" si="6"/>
        <v>63520</v>
      </c>
      <c r="D153" s="21" t="s">
        <v>214</v>
      </c>
      <c r="E153" s="22"/>
    </row>
    <row r="154" spans="1:5" ht="12.75">
      <c r="A154" s="18" t="s">
        <v>188</v>
      </c>
      <c r="B154" s="19" t="s">
        <v>215</v>
      </c>
      <c r="C154" s="20" t="str">
        <f t="shared" si="6"/>
        <v>63530</v>
      </c>
      <c r="D154" s="21" t="s">
        <v>216</v>
      </c>
      <c r="E154" s="22"/>
    </row>
    <row r="155" spans="1:5" ht="12.75">
      <c r="A155" s="18" t="s">
        <v>188</v>
      </c>
      <c r="B155" s="19" t="s">
        <v>217</v>
      </c>
      <c r="C155" s="20" t="str">
        <f t="shared" si="6"/>
        <v>63540</v>
      </c>
      <c r="D155" s="21" t="s">
        <v>218</v>
      </c>
      <c r="E155" s="33" t="s">
        <v>793</v>
      </c>
    </row>
    <row r="156" spans="1:5" ht="12.75">
      <c r="A156" s="18" t="s">
        <v>188</v>
      </c>
      <c r="B156" s="19" t="s">
        <v>219</v>
      </c>
      <c r="C156" s="20" t="str">
        <f t="shared" si="6"/>
        <v>63541</v>
      </c>
      <c r="D156" s="21" t="s">
        <v>220</v>
      </c>
      <c r="E156" s="22"/>
    </row>
    <row r="157" spans="1:5" ht="12.75">
      <c r="A157" s="18" t="s">
        <v>188</v>
      </c>
      <c r="B157" s="19" t="s">
        <v>221</v>
      </c>
      <c r="C157" s="20" t="str">
        <f t="shared" si="6"/>
        <v>63580</v>
      </c>
      <c r="D157" s="21" t="s">
        <v>222</v>
      </c>
      <c r="E157" s="22"/>
    </row>
    <row r="158" spans="1:5" ht="12.75">
      <c r="A158" s="18" t="s">
        <v>188</v>
      </c>
      <c r="B158" s="19" t="s">
        <v>41</v>
      </c>
      <c r="C158" s="20" t="str">
        <f t="shared" si="6"/>
        <v>63700</v>
      </c>
      <c r="D158" s="21" t="s">
        <v>223</v>
      </c>
      <c r="E158" s="22" t="s">
        <v>224</v>
      </c>
    </row>
    <row r="159" spans="1:5" ht="12.75">
      <c r="A159" s="18"/>
      <c r="B159" s="19"/>
      <c r="C159" s="20"/>
      <c r="D159" s="21"/>
      <c r="E159" s="22"/>
    </row>
    <row r="160" spans="1:5" ht="12.75">
      <c r="A160" s="24" t="s">
        <v>225</v>
      </c>
      <c r="B160" s="25" t="s">
        <v>6</v>
      </c>
      <c r="C160" s="20" t="str">
        <f aca="true" t="shared" si="7" ref="C160:C180">CONCATENATE(A160,B160)</f>
        <v>64000</v>
      </c>
      <c r="D160" s="26" t="s">
        <v>226</v>
      </c>
      <c r="E160" s="22"/>
    </row>
    <row r="161" spans="1:5" ht="12.75">
      <c r="A161" s="18" t="s">
        <v>225</v>
      </c>
      <c r="B161" s="19" t="s">
        <v>29</v>
      </c>
      <c r="C161" s="20" t="str">
        <f t="shared" si="7"/>
        <v>64100</v>
      </c>
      <c r="D161" s="21" t="s">
        <v>227</v>
      </c>
      <c r="E161" s="33" t="s">
        <v>823</v>
      </c>
    </row>
    <row r="162" spans="1:5" ht="12.75">
      <c r="A162" s="18" t="s">
        <v>225</v>
      </c>
      <c r="B162" s="19" t="s">
        <v>140</v>
      </c>
      <c r="C162" s="20" t="str">
        <f t="shared" si="7"/>
        <v>64110</v>
      </c>
      <c r="D162" s="21" t="s">
        <v>228</v>
      </c>
      <c r="E162" s="22"/>
    </row>
    <row r="163" spans="1:5" ht="12.75">
      <c r="A163" s="18" t="s">
        <v>225</v>
      </c>
      <c r="B163" s="19" t="s">
        <v>192</v>
      </c>
      <c r="C163" s="20" t="str">
        <f t="shared" si="7"/>
        <v>64120</v>
      </c>
      <c r="D163" s="21" t="s">
        <v>229</v>
      </c>
      <c r="E163" s="22"/>
    </row>
    <row r="164" spans="1:5" ht="12.75">
      <c r="A164" s="18" t="s">
        <v>225</v>
      </c>
      <c r="B164" s="19" t="s">
        <v>194</v>
      </c>
      <c r="C164" s="20" t="str">
        <f t="shared" si="7"/>
        <v>64130</v>
      </c>
      <c r="D164" s="21" t="s">
        <v>230</v>
      </c>
      <c r="E164" s="22"/>
    </row>
    <row r="165" spans="1:5" ht="12.75">
      <c r="A165" s="18" t="s">
        <v>225</v>
      </c>
      <c r="B165" s="19" t="s">
        <v>142</v>
      </c>
      <c r="C165" s="20" t="str">
        <f t="shared" si="7"/>
        <v>64140</v>
      </c>
      <c r="D165" s="21" t="s">
        <v>231</v>
      </c>
      <c r="E165" s="22"/>
    </row>
    <row r="166" spans="1:5" ht="12.75">
      <c r="A166" s="18" t="s">
        <v>225</v>
      </c>
      <c r="B166" s="19" t="s">
        <v>232</v>
      </c>
      <c r="C166" s="20" t="str">
        <f t="shared" si="7"/>
        <v>64150</v>
      </c>
      <c r="D166" s="21" t="s">
        <v>233</v>
      </c>
      <c r="E166" s="22"/>
    </row>
    <row r="167" spans="1:5" ht="12.75">
      <c r="A167" s="18" t="s">
        <v>225</v>
      </c>
      <c r="B167" s="19" t="s">
        <v>75</v>
      </c>
      <c r="C167" s="20" t="str">
        <f t="shared" si="7"/>
        <v>64500</v>
      </c>
      <c r="D167" s="21" t="s">
        <v>234</v>
      </c>
      <c r="E167" s="22"/>
    </row>
    <row r="168" spans="1:5" ht="12.75">
      <c r="A168" s="18" t="s">
        <v>225</v>
      </c>
      <c r="B168" s="19" t="s">
        <v>170</v>
      </c>
      <c r="C168" s="20" t="str">
        <f t="shared" si="7"/>
        <v>64510</v>
      </c>
      <c r="D168" s="21" t="s">
        <v>235</v>
      </c>
      <c r="E168" s="22" t="s">
        <v>236</v>
      </c>
    </row>
    <row r="169" spans="1:5" ht="12.75">
      <c r="A169" s="18" t="s">
        <v>225</v>
      </c>
      <c r="B169" s="19" t="s">
        <v>114</v>
      </c>
      <c r="C169" s="20" t="str">
        <f t="shared" si="7"/>
        <v>64520</v>
      </c>
      <c r="D169" s="21" t="s">
        <v>237</v>
      </c>
      <c r="E169" s="22"/>
    </row>
    <row r="170" spans="1:5" ht="12.75">
      <c r="A170" s="18" t="s">
        <v>225</v>
      </c>
      <c r="B170" s="19" t="s">
        <v>215</v>
      </c>
      <c r="C170" s="20" t="str">
        <f t="shared" si="7"/>
        <v>64530</v>
      </c>
      <c r="D170" s="21" t="s">
        <v>238</v>
      </c>
      <c r="E170" s="22" t="s">
        <v>236</v>
      </c>
    </row>
    <row r="171" spans="1:5" ht="12.75">
      <c r="A171" s="18" t="s">
        <v>225</v>
      </c>
      <c r="B171" s="19" t="s">
        <v>217</v>
      </c>
      <c r="C171" s="20" t="str">
        <f t="shared" si="7"/>
        <v>64540</v>
      </c>
      <c r="D171" s="21" t="s">
        <v>239</v>
      </c>
      <c r="E171" s="22" t="s">
        <v>236</v>
      </c>
    </row>
    <row r="172" spans="1:5" ht="12.75">
      <c r="A172" s="18" t="s">
        <v>225</v>
      </c>
      <c r="B172" s="19" t="s">
        <v>221</v>
      </c>
      <c r="C172" s="20" t="str">
        <f t="shared" si="7"/>
        <v>64580</v>
      </c>
      <c r="D172" s="21" t="s">
        <v>240</v>
      </c>
      <c r="E172" s="22" t="s">
        <v>236</v>
      </c>
    </row>
    <row r="173" spans="1:5" ht="12.75">
      <c r="A173" s="18" t="s">
        <v>225</v>
      </c>
      <c r="B173" s="19" t="s">
        <v>41</v>
      </c>
      <c r="C173" s="20" t="str">
        <f t="shared" si="7"/>
        <v>64700</v>
      </c>
      <c r="D173" s="21" t="s">
        <v>241</v>
      </c>
      <c r="E173" s="22" t="s">
        <v>236</v>
      </c>
    </row>
    <row r="174" spans="1:5" ht="12.75">
      <c r="A174" s="18" t="s">
        <v>225</v>
      </c>
      <c r="B174" s="19" t="s">
        <v>242</v>
      </c>
      <c r="C174" s="20" t="str">
        <f t="shared" si="7"/>
        <v>64710</v>
      </c>
      <c r="D174" s="21" t="s">
        <v>243</v>
      </c>
      <c r="E174" s="22"/>
    </row>
    <row r="175" spans="1:5" ht="12.75">
      <c r="A175" s="18" t="s">
        <v>225</v>
      </c>
      <c r="B175" s="19" t="s">
        <v>244</v>
      </c>
      <c r="C175" s="20" t="str">
        <f t="shared" si="7"/>
        <v>64720</v>
      </c>
      <c r="D175" s="21" t="s">
        <v>245</v>
      </c>
      <c r="E175" s="22"/>
    </row>
    <row r="176" spans="1:5" ht="12.75">
      <c r="A176" s="18" t="s">
        <v>225</v>
      </c>
      <c r="B176" s="19" t="s">
        <v>246</v>
      </c>
      <c r="C176" s="20" t="str">
        <f t="shared" si="7"/>
        <v>64730</v>
      </c>
      <c r="D176" s="21" t="s">
        <v>247</v>
      </c>
      <c r="E176" s="22"/>
    </row>
    <row r="177" spans="1:5" ht="12.75">
      <c r="A177" s="18" t="s">
        <v>225</v>
      </c>
      <c r="B177" s="19" t="s">
        <v>248</v>
      </c>
      <c r="C177" s="20" t="str">
        <f t="shared" si="7"/>
        <v>64740</v>
      </c>
      <c r="D177" s="21" t="s">
        <v>249</v>
      </c>
      <c r="E177" s="22"/>
    </row>
    <row r="178" spans="1:5" ht="12.75">
      <c r="A178" s="18" t="s">
        <v>225</v>
      </c>
      <c r="B178" s="19" t="s">
        <v>250</v>
      </c>
      <c r="C178" s="20" t="str">
        <f t="shared" si="7"/>
        <v>64750</v>
      </c>
      <c r="D178" s="21" t="s">
        <v>251</v>
      </c>
      <c r="E178" s="22"/>
    </row>
    <row r="179" spans="1:5" ht="12.75">
      <c r="A179" s="18" t="s">
        <v>225</v>
      </c>
      <c r="B179" s="19" t="s">
        <v>91</v>
      </c>
      <c r="C179" s="20" t="str">
        <f t="shared" si="7"/>
        <v>64800</v>
      </c>
      <c r="D179" s="21" t="s">
        <v>252</v>
      </c>
      <c r="E179" s="22"/>
    </row>
    <row r="180" spans="1:5" ht="12.75">
      <c r="A180" s="18"/>
      <c r="B180" s="19"/>
      <c r="C180" s="20">
        <f t="shared" si="7"/>
      </c>
      <c r="D180" s="21"/>
      <c r="E180" s="22"/>
    </row>
    <row r="181" spans="1:5" ht="12.75">
      <c r="A181" s="24" t="s">
        <v>253</v>
      </c>
      <c r="B181" s="25" t="s">
        <v>6</v>
      </c>
      <c r="C181" s="20" t="str">
        <f aca="true" t="shared" si="8" ref="C181:C194">CONCATENATE(A181,B181)</f>
        <v>65000</v>
      </c>
      <c r="D181" s="26" t="s">
        <v>254</v>
      </c>
      <c r="E181" s="22"/>
    </row>
    <row r="182" spans="1:5" ht="25.5">
      <c r="A182" s="18" t="s">
        <v>253</v>
      </c>
      <c r="B182" s="19" t="s">
        <v>29</v>
      </c>
      <c r="C182" s="20" t="str">
        <f t="shared" si="8"/>
        <v>65100</v>
      </c>
      <c r="D182" s="21" t="s">
        <v>255</v>
      </c>
      <c r="E182" s="22"/>
    </row>
    <row r="183" spans="1:5" ht="25.5">
      <c r="A183" s="18" t="s">
        <v>253</v>
      </c>
      <c r="B183" s="19" t="s">
        <v>140</v>
      </c>
      <c r="C183" s="20" t="str">
        <f t="shared" si="8"/>
        <v>65110</v>
      </c>
      <c r="D183" s="21" t="s">
        <v>256</v>
      </c>
      <c r="E183" s="22"/>
    </row>
    <row r="184" spans="1:5" ht="12.75">
      <c r="A184" s="18" t="s">
        <v>253</v>
      </c>
      <c r="B184" s="19" t="s">
        <v>257</v>
      </c>
      <c r="C184" s="20" t="str">
        <f t="shared" si="8"/>
        <v>65160</v>
      </c>
      <c r="D184" s="21" t="s">
        <v>258</v>
      </c>
      <c r="E184" s="22"/>
    </row>
    <row r="185" spans="1:5" ht="12.75">
      <c r="A185" s="18" t="s">
        <v>253</v>
      </c>
      <c r="B185" s="19" t="s">
        <v>197</v>
      </c>
      <c r="C185" s="20" t="str">
        <f t="shared" si="8"/>
        <v>65180</v>
      </c>
      <c r="D185" s="21" t="s">
        <v>259</v>
      </c>
      <c r="E185" s="22"/>
    </row>
    <row r="186" spans="1:5" ht="12.75">
      <c r="A186" s="18" t="s">
        <v>253</v>
      </c>
      <c r="B186" s="19" t="s">
        <v>73</v>
      </c>
      <c r="C186" s="20" t="str">
        <f t="shared" si="8"/>
        <v>65400</v>
      </c>
      <c r="D186" s="21" t="s">
        <v>260</v>
      </c>
      <c r="E186" s="22"/>
    </row>
    <row r="187" spans="1:5" ht="12.75">
      <c r="A187" s="18" t="s">
        <v>253</v>
      </c>
      <c r="B187" s="19" t="s">
        <v>261</v>
      </c>
      <c r="C187" s="20" t="str">
        <f t="shared" si="8"/>
        <v>65410</v>
      </c>
      <c r="D187" s="21" t="s">
        <v>262</v>
      </c>
      <c r="E187" s="22"/>
    </row>
    <row r="188" spans="1:5" ht="12.75">
      <c r="A188" s="18" t="s">
        <v>253</v>
      </c>
      <c r="B188" s="19" t="s">
        <v>263</v>
      </c>
      <c r="C188" s="20" t="str">
        <f t="shared" si="8"/>
        <v>65440</v>
      </c>
      <c r="D188" s="21" t="s">
        <v>264</v>
      </c>
      <c r="E188" s="22"/>
    </row>
    <row r="189" spans="1:5" ht="12.75">
      <c r="A189" s="18" t="s">
        <v>253</v>
      </c>
      <c r="B189" s="19" t="s">
        <v>75</v>
      </c>
      <c r="C189" s="20" t="str">
        <f t="shared" si="8"/>
        <v>65500</v>
      </c>
      <c r="D189" s="21" t="s">
        <v>265</v>
      </c>
      <c r="E189" s="22"/>
    </row>
    <row r="190" spans="1:5" ht="25.5">
      <c r="A190" s="18" t="s">
        <v>253</v>
      </c>
      <c r="B190" s="19" t="s">
        <v>41</v>
      </c>
      <c r="C190" s="20" t="str">
        <f t="shared" si="8"/>
        <v>65700</v>
      </c>
      <c r="D190" s="21" t="s">
        <v>266</v>
      </c>
      <c r="E190" s="22" t="s">
        <v>267</v>
      </c>
    </row>
    <row r="191" spans="1:5" ht="12.75">
      <c r="A191" s="18" t="s">
        <v>253</v>
      </c>
      <c r="B191" s="19" t="s">
        <v>242</v>
      </c>
      <c r="C191" s="20" t="str">
        <f t="shared" si="8"/>
        <v>65710</v>
      </c>
      <c r="D191" s="21" t="s">
        <v>268</v>
      </c>
      <c r="E191" s="22" t="s">
        <v>269</v>
      </c>
    </row>
    <row r="192" spans="1:5" ht="12.75">
      <c r="A192" s="18" t="s">
        <v>253</v>
      </c>
      <c r="B192" s="19" t="s">
        <v>91</v>
      </c>
      <c r="C192" s="20" t="str">
        <f t="shared" si="8"/>
        <v>65800</v>
      </c>
      <c r="D192" s="21" t="s">
        <v>270</v>
      </c>
      <c r="E192" s="22"/>
    </row>
    <row r="193" spans="1:5" ht="12.75">
      <c r="A193" s="18" t="s">
        <v>253</v>
      </c>
      <c r="B193" s="19" t="s">
        <v>33</v>
      </c>
      <c r="C193" s="20" t="str">
        <f t="shared" si="8"/>
        <v>65860</v>
      </c>
      <c r="D193" s="21" t="s">
        <v>271</v>
      </c>
      <c r="E193" s="22"/>
    </row>
    <row r="194" spans="1:5" ht="12.75">
      <c r="A194" s="18"/>
      <c r="B194" s="19"/>
      <c r="C194" s="20">
        <f t="shared" si="8"/>
      </c>
      <c r="D194" s="21"/>
      <c r="E194" s="22"/>
    </row>
    <row r="195" spans="1:5" ht="12.75">
      <c r="A195" s="24" t="s">
        <v>272</v>
      </c>
      <c r="B195" s="25" t="s">
        <v>6</v>
      </c>
      <c r="C195" s="20" t="str">
        <f aca="true" t="shared" si="9" ref="C195:C204">CONCATENATE(A195,B195)</f>
        <v>66000</v>
      </c>
      <c r="D195" s="26" t="s">
        <v>273</v>
      </c>
      <c r="E195" s="22"/>
    </row>
    <row r="196" spans="1:5" ht="12.75">
      <c r="A196" s="18" t="s">
        <v>272</v>
      </c>
      <c r="B196" s="19" t="s">
        <v>29</v>
      </c>
      <c r="C196" s="20" t="str">
        <f t="shared" si="9"/>
        <v>66100</v>
      </c>
      <c r="D196" s="21" t="s">
        <v>274</v>
      </c>
      <c r="E196" s="22"/>
    </row>
    <row r="197" spans="1:5" ht="12.75">
      <c r="A197" s="18" t="s">
        <v>272</v>
      </c>
      <c r="B197" s="19" t="s">
        <v>140</v>
      </c>
      <c r="C197" s="20" t="str">
        <f t="shared" si="9"/>
        <v>66110</v>
      </c>
      <c r="D197" s="21" t="s">
        <v>275</v>
      </c>
      <c r="E197" s="22"/>
    </row>
    <row r="198" spans="1:5" ht="12.75">
      <c r="A198" s="18" t="s">
        <v>272</v>
      </c>
      <c r="B198" s="19" t="s">
        <v>257</v>
      </c>
      <c r="C198" s="20" t="str">
        <f t="shared" si="9"/>
        <v>66160</v>
      </c>
      <c r="D198" s="21" t="s">
        <v>276</v>
      </c>
      <c r="E198" s="22"/>
    </row>
    <row r="199" spans="1:5" ht="12.75">
      <c r="A199" s="18" t="s">
        <v>272</v>
      </c>
      <c r="B199" s="19" t="s">
        <v>197</v>
      </c>
      <c r="C199" s="20" t="str">
        <f t="shared" si="9"/>
        <v>66180</v>
      </c>
      <c r="D199" s="21" t="s">
        <v>277</v>
      </c>
      <c r="E199" s="22"/>
    </row>
    <row r="200" spans="1:5" ht="12.75">
      <c r="A200" s="18" t="s">
        <v>272</v>
      </c>
      <c r="B200" s="19" t="s">
        <v>73</v>
      </c>
      <c r="C200" s="20" t="str">
        <f t="shared" si="9"/>
        <v>66400</v>
      </c>
      <c r="D200" s="21" t="s">
        <v>278</v>
      </c>
      <c r="E200" s="22"/>
    </row>
    <row r="201" spans="1:5" ht="12.75">
      <c r="A201" s="18" t="s">
        <v>272</v>
      </c>
      <c r="B201" s="19" t="s">
        <v>75</v>
      </c>
      <c r="C201" s="20" t="str">
        <f t="shared" si="9"/>
        <v>66500</v>
      </c>
      <c r="D201" s="21" t="s">
        <v>279</v>
      </c>
      <c r="E201" s="22"/>
    </row>
    <row r="202" spans="1:5" ht="12.75">
      <c r="A202" s="18" t="s">
        <v>272</v>
      </c>
      <c r="B202" s="19" t="s">
        <v>39</v>
      </c>
      <c r="C202" s="20" t="str">
        <f t="shared" si="9"/>
        <v>66600</v>
      </c>
      <c r="D202" s="21" t="s">
        <v>280</v>
      </c>
      <c r="E202" s="22"/>
    </row>
    <row r="203" spans="1:5" ht="12.75">
      <c r="A203" s="18" t="s">
        <v>272</v>
      </c>
      <c r="B203" s="19" t="s">
        <v>41</v>
      </c>
      <c r="C203" s="20" t="str">
        <f t="shared" si="9"/>
        <v>66700</v>
      </c>
      <c r="D203" s="21" t="s">
        <v>281</v>
      </c>
      <c r="E203" s="22"/>
    </row>
    <row r="204" spans="1:5" ht="12.75">
      <c r="A204" s="18" t="s">
        <v>272</v>
      </c>
      <c r="B204" s="19" t="s">
        <v>91</v>
      </c>
      <c r="C204" s="20" t="str">
        <f t="shared" si="9"/>
        <v>66800</v>
      </c>
      <c r="D204" s="21" t="s">
        <v>282</v>
      </c>
      <c r="E204" s="22"/>
    </row>
    <row r="205" spans="1:5" ht="12.75">
      <c r="A205" s="18"/>
      <c r="B205" s="19"/>
      <c r="C205" s="20"/>
      <c r="D205" s="21"/>
      <c r="E205" s="22"/>
    </row>
    <row r="206" spans="1:5" ht="12.75">
      <c r="A206" s="24" t="s">
        <v>283</v>
      </c>
      <c r="B206" s="25" t="s">
        <v>6</v>
      </c>
      <c r="C206" s="20" t="str">
        <f aca="true" t="shared" si="10" ref="C206:C224">CONCATENATE(A206,B206)</f>
        <v>67000</v>
      </c>
      <c r="D206" s="26" t="s">
        <v>284</v>
      </c>
      <c r="E206" s="22"/>
    </row>
    <row r="207" spans="1:5" ht="12.75">
      <c r="A207" s="18" t="s">
        <v>283</v>
      </c>
      <c r="B207" s="19" t="s">
        <v>29</v>
      </c>
      <c r="C207" s="20" t="str">
        <f t="shared" si="10"/>
        <v>67100</v>
      </c>
      <c r="D207" s="21" t="s">
        <v>285</v>
      </c>
      <c r="E207" s="22"/>
    </row>
    <row r="208" spans="1:5" ht="12.75">
      <c r="A208" s="18" t="s">
        <v>283</v>
      </c>
      <c r="B208" s="19" t="s">
        <v>140</v>
      </c>
      <c r="C208" s="20" t="str">
        <f t="shared" si="10"/>
        <v>67110</v>
      </c>
      <c r="D208" s="21" t="s">
        <v>286</v>
      </c>
      <c r="E208" s="22"/>
    </row>
    <row r="209" spans="1:5" ht="12.75">
      <c r="A209" s="18" t="s">
        <v>283</v>
      </c>
      <c r="B209" s="19" t="s">
        <v>192</v>
      </c>
      <c r="C209" s="20" t="str">
        <f t="shared" si="10"/>
        <v>67120</v>
      </c>
      <c r="D209" s="21" t="s">
        <v>287</v>
      </c>
      <c r="E209" s="22"/>
    </row>
    <row r="210" spans="1:5" ht="12.75">
      <c r="A210" s="18" t="s">
        <v>283</v>
      </c>
      <c r="B210" s="19" t="s">
        <v>194</v>
      </c>
      <c r="C210" s="20" t="str">
        <f t="shared" si="10"/>
        <v>67130</v>
      </c>
      <c r="D210" s="21" t="s">
        <v>288</v>
      </c>
      <c r="E210" s="22" t="s">
        <v>289</v>
      </c>
    </row>
    <row r="211" spans="1:5" ht="12.75">
      <c r="A211" s="18" t="s">
        <v>283</v>
      </c>
      <c r="B211" s="19" t="s">
        <v>142</v>
      </c>
      <c r="C211" s="20" t="str">
        <f t="shared" si="10"/>
        <v>67140</v>
      </c>
      <c r="D211" s="21" t="s">
        <v>290</v>
      </c>
      <c r="E211" s="22"/>
    </row>
    <row r="212" spans="1:5" ht="12.75">
      <c r="A212" s="18" t="s">
        <v>283</v>
      </c>
      <c r="B212" s="19" t="s">
        <v>232</v>
      </c>
      <c r="C212" s="20" t="str">
        <f t="shared" si="10"/>
        <v>67150</v>
      </c>
      <c r="D212" s="21" t="s">
        <v>291</v>
      </c>
      <c r="E212" s="22"/>
    </row>
    <row r="213" spans="1:5" ht="12.75">
      <c r="A213" s="18" t="s">
        <v>283</v>
      </c>
      <c r="B213" s="19" t="s">
        <v>292</v>
      </c>
      <c r="C213" s="20" t="str">
        <f t="shared" si="10"/>
        <v>67170</v>
      </c>
      <c r="D213" s="21" t="s">
        <v>293</v>
      </c>
      <c r="E213" s="22"/>
    </row>
    <row r="214" spans="1:5" ht="12.75">
      <c r="A214" s="18" t="s">
        <v>283</v>
      </c>
      <c r="B214" s="19" t="s">
        <v>197</v>
      </c>
      <c r="C214" s="20" t="str">
        <f t="shared" si="10"/>
        <v>67180</v>
      </c>
      <c r="D214" s="21" t="s">
        <v>294</v>
      </c>
      <c r="E214" s="22"/>
    </row>
    <row r="215" spans="1:5" ht="12.75">
      <c r="A215" s="18" t="s">
        <v>283</v>
      </c>
      <c r="B215" s="19" t="s">
        <v>55</v>
      </c>
      <c r="C215" s="20" t="str">
        <f t="shared" si="10"/>
        <v>67200</v>
      </c>
      <c r="D215" s="21" t="s">
        <v>295</v>
      </c>
      <c r="E215" s="22"/>
    </row>
    <row r="216" spans="1:5" ht="12.75">
      <c r="A216" s="18" t="s">
        <v>283</v>
      </c>
      <c r="B216" s="19" t="s">
        <v>75</v>
      </c>
      <c r="C216" s="20" t="str">
        <f t="shared" si="10"/>
        <v>67500</v>
      </c>
      <c r="D216" s="21" t="s">
        <v>296</v>
      </c>
      <c r="E216" s="22"/>
    </row>
    <row r="217" spans="1:5" ht="12.75">
      <c r="A217" s="18" t="s">
        <v>283</v>
      </c>
      <c r="B217" s="19" t="s">
        <v>170</v>
      </c>
      <c r="C217" s="20" t="str">
        <f t="shared" si="10"/>
        <v>67510</v>
      </c>
      <c r="D217" s="21" t="s">
        <v>16</v>
      </c>
      <c r="E217" s="22"/>
    </row>
    <row r="218" spans="1:5" ht="12.75">
      <c r="A218" s="18" t="s">
        <v>283</v>
      </c>
      <c r="B218" s="19" t="s">
        <v>114</v>
      </c>
      <c r="C218" s="20" t="str">
        <f t="shared" si="10"/>
        <v>67520</v>
      </c>
      <c r="D218" s="21" t="s">
        <v>19</v>
      </c>
      <c r="E218" s="22"/>
    </row>
    <row r="219" spans="1:5" ht="12.75">
      <c r="A219" s="18" t="s">
        <v>283</v>
      </c>
      <c r="B219" s="19" t="s">
        <v>118</v>
      </c>
      <c r="C219" s="20" t="str">
        <f t="shared" si="10"/>
        <v>67560</v>
      </c>
      <c r="D219" s="21" t="s">
        <v>22</v>
      </c>
      <c r="E219" s="22"/>
    </row>
    <row r="220" spans="1:5" ht="12.75">
      <c r="A220" s="18" t="s">
        <v>283</v>
      </c>
      <c r="B220" s="19" t="s">
        <v>221</v>
      </c>
      <c r="C220" s="20" t="str">
        <f t="shared" si="10"/>
        <v>67580</v>
      </c>
      <c r="D220" s="21" t="s">
        <v>297</v>
      </c>
      <c r="E220" s="22"/>
    </row>
    <row r="221" spans="1:5" ht="12.75">
      <c r="A221" s="18" t="s">
        <v>283</v>
      </c>
      <c r="B221" s="19" t="s">
        <v>91</v>
      </c>
      <c r="C221" s="20" t="str">
        <f t="shared" si="10"/>
        <v>67800</v>
      </c>
      <c r="D221" s="21" t="s">
        <v>298</v>
      </c>
      <c r="E221" s="22"/>
    </row>
    <row r="222" spans="1:5" ht="12.75">
      <c r="A222" s="18" t="s">
        <v>283</v>
      </c>
      <c r="B222" s="19" t="s">
        <v>130</v>
      </c>
      <c r="C222" s="20" t="str">
        <f t="shared" si="10"/>
        <v>67810</v>
      </c>
      <c r="D222" s="21" t="s">
        <v>299</v>
      </c>
      <c r="E222" s="22"/>
    </row>
    <row r="223" spans="1:5" ht="12.75">
      <c r="A223" s="18" t="s">
        <v>283</v>
      </c>
      <c r="B223" s="19" t="s">
        <v>300</v>
      </c>
      <c r="C223" s="20" t="str">
        <f t="shared" si="10"/>
        <v>67880</v>
      </c>
      <c r="D223" s="21" t="s">
        <v>301</v>
      </c>
      <c r="E223" s="22"/>
    </row>
    <row r="224" spans="1:5" ht="12.75">
      <c r="A224" s="18"/>
      <c r="B224" s="19"/>
      <c r="C224" s="20">
        <f t="shared" si="10"/>
      </c>
      <c r="D224" s="21"/>
      <c r="E224" s="22"/>
    </row>
    <row r="225" spans="1:5" ht="25.5">
      <c r="A225" s="24" t="s">
        <v>302</v>
      </c>
      <c r="B225" s="25" t="s">
        <v>6</v>
      </c>
      <c r="C225" s="20" t="str">
        <f aca="true" t="shared" si="11" ref="C225:C254">CONCATENATE(A225,B225)</f>
        <v>68000</v>
      </c>
      <c r="D225" s="26" t="s">
        <v>303</v>
      </c>
      <c r="E225" s="22"/>
    </row>
    <row r="226" spans="1:5" ht="12.75">
      <c r="A226" s="18" t="s">
        <v>302</v>
      </c>
      <c r="B226" s="19" t="s">
        <v>29</v>
      </c>
      <c r="C226" s="20" t="str">
        <f t="shared" si="11"/>
        <v>68100</v>
      </c>
      <c r="D226" s="21" t="s">
        <v>304</v>
      </c>
      <c r="E226" s="22"/>
    </row>
    <row r="227" spans="1:5" ht="25.5">
      <c r="A227" s="18" t="s">
        <v>302</v>
      </c>
      <c r="B227" s="19" t="s">
        <v>140</v>
      </c>
      <c r="C227" s="20" t="str">
        <f t="shared" si="11"/>
        <v>68110</v>
      </c>
      <c r="D227" s="21" t="s">
        <v>305</v>
      </c>
      <c r="E227" s="22"/>
    </row>
    <row r="228" spans="1:5" ht="12.75">
      <c r="A228" s="18" t="s">
        <v>302</v>
      </c>
      <c r="B228" s="19" t="s">
        <v>306</v>
      </c>
      <c r="C228" s="20" t="str">
        <f t="shared" si="11"/>
        <v>68111</v>
      </c>
      <c r="D228" s="21" t="s">
        <v>16</v>
      </c>
      <c r="E228" s="22"/>
    </row>
    <row r="229" spans="1:5" ht="12.75">
      <c r="A229" s="18" t="s">
        <v>302</v>
      </c>
      <c r="B229" s="19" t="s">
        <v>307</v>
      </c>
      <c r="C229" s="20" t="str">
        <f t="shared" si="11"/>
        <v>68112</v>
      </c>
      <c r="D229" s="21" t="s">
        <v>19</v>
      </c>
      <c r="E229" s="22"/>
    </row>
    <row r="230" spans="1:5" ht="12.75">
      <c r="A230" s="18" t="s">
        <v>302</v>
      </c>
      <c r="B230" s="19" t="s">
        <v>192</v>
      </c>
      <c r="C230" s="20" t="str">
        <f t="shared" si="11"/>
        <v>68120</v>
      </c>
      <c r="D230" s="21" t="s">
        <v>308</v>
      </c>
      <c r="E230" s="22"/>
    </row>
    <row r="231" spans="1:5" ht="12.75">
      <c r="A231" s="18" t="s">
        <v>302</v>
      </c>
      <c r="B231" s="19" t="s">
        <v>232</v>
      </c>
      <c r="C231" s="20" t="str">
        <f t="shared" si="11"/>
        <v>68150</v>
      </c>
      <c r="D231" s="21" t="s">
        <v>309</v>
      </c>
      <c r="E231" s="22"/>
    </row>
    <row r="232" spans="1:5" ht="25.5">
      <c r="A232" s="18" t="s">
        <v>302</v>
      </c>
      <c r="B232" s="19" t="s">
        <v>257</v>
      </c>
      <c r="C232" s="20" t="str">
        <f t="shared" si="11"/>
        <v>68160</v>
      </c>
      <c r="D232" s="21" t="s">
        <v>310</v>
      </c>
      <c r="E232" s="22"/>
    </row>
    <row r="233" spans="1:5" ht="12.75">
      <c r="A233" s="18" t="s">
        <v>302</v>
      </c>
      <c r="B233" s="19" t="s">
        <v>311</v>
      </c>
      <c r="C233" s="20" t="str">
        <f t="shared" si="11"/>
        <v>68161</v>
      </c>
      <c r="D233" s="21" t="s">
        <v>16</v>
      </c>
      <c r="E233" s="22"/>
    </row>
    <row r="234" spans="1:5" ht="12.75">
      <c r="A234" s="18" t="s">
        <v>302</v>
      </c>
      <c r="B234" s="19" t="s">
        <v>312</v>
      </c>
      <c r="C234" s="20" t="str">
        <f t="shared" si="11"/>
        <v>68162</v>
      </c>
      <c r="D234" s="21" t="s">
        <v>19</v>
      </c>
      <c r="E234" s="22"/>
    </row>
    <row r="235" spans="1:5" ht="12.75">
      <c r="A235" s="18" t="s">
        <v>302</v>
      </c>
      <c r="B235" s="19" t="s">
        <v>292</v>
      </c>
      <c r="C235" s="20" t="str">
        <f t="shared" si="11"/>
        <v>68170</v>
      </c>
      <c r="D235" s="21" t="s">
        <v>313</v>
      </c>
      <c r="E235" s="22"/>
    </row>
    <row r="236" spans="1:5" ht="12.75">
      <c r="A236" s="18" t="s">
        <v>302</v>
      </c>
      <c r="B236" s="19" t="s">
        <v>314</v>
      </c>
      <c r="C236" s="20" t="str">
        <f t="shared" si="11"/>
        <v>68173</v>
      </c>
      <c r="D236" s="21" t="s">
        <v>315</v>
      </c>
      <c r="E236" s="22"/>
    </row>
    <row r="237" spans="1:5" ht="18" customHeight="1">
      <c r="A237" s="18" t="s">
        <v>302</v>
      </c>
      <c r="B237" s="19" t="s">
        <v>316</v>
      </c>
      <c r="C237" s="20" t="str">
        <f t="shared" si="11"/>
        <v>68174</v>
      </c>
      <c r="D237" s="21" t="s">
        <v>317</v>
      </c>
      <c r="E237" s="22"/>
    </row>
    <row r="238" spans="1:5" ht="12.75">
      <c r="A238" s="18" t="s">
        <v>302</v>
      </c>
      <c r="B238" s="19" t="s">
        <v>39</v>
      </c>
      <c r="C238" s="20" t="str">
        <f t="shared" si="11"/>
        <v>68600</v>
      </c>
      <c r="D238" s="21" t="s">
        <v>318</v>
      </c>
      <c r="E238" s="22"/>
    </row>
    <row r="239" spans="1:5" ht="12.75">
      <c r="A239" s="18" t="s">
        <v>302</v>
      </c>
      <c r="B239" s="19" t="s">
        <v>86</v>
      </c>
      <c r="C239" s="20" t="str">
        <f t="shared" si="11"/>
        <v>68650</v>
      </c>
      <c r="D239" s="21" t="s">
        <v>319</v>
      </c>
      <c r="E239" s="22"/>
    </row>
    <row r="240" spans="1:5" ht="12.75">
      <c r="A240" s="18" t="s">
        <v>302</v>
      </c>
      <c r="B240" s="19" t="s">
        <v>320</v>
      </c>
      <c r="C240" s="20" t="str">
        <f t="shared" si="11"/>
        <v>68660</v>
      </c>
      <c r="D240" s="21" t="s">
        <v>321</v>
      </c>
      <c r="E240" s="22"/>
    </row>
    <row r="241" spans="1:5" ht="12.75">
      <c r="A241" s="18" t="s">
        <v>302</v>
      </c>
      <c r="B241" s="19" t="s">
        <v>322</v>
      </c>
      <c r="C241" s="20" t="str">
        <f t="shared" si="11"/>
        <v>68662</v>
      </c>
      <c r="D241" s="21" t="s">
        <v>22</v>
      </c>
      <c r="E241" s="22"/>
    </row>
    <row r="242" spans="1:5" ht="12.75">
      <c r="A242" s="18" t="s">
        <v>302</v>
      </c>
      <c r="B242" s="19" t="s">
        <v>323</v>
      </c>
      <c r="C242" s="20" t="str">
        <f t="shared" si="11"/>
        <v>68665</v>
      </c>
      <c r="D242" s="21" t="s">
        <v>324</v>
      </c>
      <c r="E242" s="22"/>
    </row>
    <row r="243" spans="1:5" ht="12.75">
      <c r="A243" s="18" t="s">
        <v>302</v>
      </c>
      <c r="B243" s="19" t="s">
        <v>88</v>
      </c>
      <c r="C243" s="20" t="str">
        <f t="shared" si="11"/>
        <v>68680</v>
      </c>
      <c r="D243" s="21" t="s">
        <v>325</v>
      </c>
      <c r="E243" s="22"/>
    </row>
    <row r="244" spans="1:5" ht="12.75">
      <c r="A244" s="18" t="s">
        <v>302</v>
      </c>
      <c r="B244" s="19" t="s">
        <v>41</v>
      </c>
      <c r="C244" s="20" t="str">
        <f t="shared" si="11"/>
        <v>68700</v>
      </c>
      <c r="D244" s="21" t="s">
        <v>326</v>
      </c>
      <c r="E244" s="22"/>
    </row>
    <row r="245" spans="1:5" ht="12.75">
      <c r="A245" s="18" t="s">
        <v>302</v>
      </c>
      <c r="B245" s="19" t="s">
        <v>242</v>
      </c>
      <c r="C245" s="20" t="str">
        <f t="shared" si="11"/>
        <v>68710</v>
      </c>
      <c r="D245" s="21" t="s">
        <v>327</v>
      </c>
      <c r="E245" s="22"/>
    </row>
    <row r="246" spans="1:5" ht="12.75">
      <c r="A246" s="18" t="s">
        <v>302</v>
      </c>
      <c r="B246" s="19" t="s">
        <v>244</v>
      </c>
      <c r="C246" s="20" t="str">
        <f t="shared" si="11"/>
        <v>68720</v>
      </c>
      <c r="D246" s="21" t="s">
        <v>328</v>
      </c>
      <c r="E246" s="22"/>
    </row>
    <row r="247" spans="1:5" ht="12.75">
      <c r="A247" s="18" t="s">
        <v>302</v>
      </c>
      <c r="B247" s="19" t="s">
        <v>246</v>
      </c>
      <c r="C247" s="20" t="str">
        <f t="shared" si="11"/>
        <v>68730</v>
      </c>
      <c r="D247" s="21" t="s">
        <v>329</v>
      </c>
      <c r="E247" s="22"/>
    </row>
    <row r="248" spans="1:5" ht="12.75">
      <c r="A248" s="18" t="s">
        <v>302</v>
      </c>
      <c r="B248" s="19" t="s">
        <v>248</v>
      </c>
      <c r="C248" s="20" t="str">
        <f t="shared" si="11"/>
        <v>68740</v>
      </c>
      <c r="D248" s="21" t="s">
        <v>330</v>
      </c>
      <c r="E248" s="22"/>
    </row>
    <row r="249" spans="1:5" ht="12.75">
      <c r="A249" s="18" t="s">
        <v>302</v>
      </c>
      <c r="B249" s="19" t="s">
        <v>250</v>
      </c>
      <c r="C249" s="20" t="str">
        <f t="shared" si="11"/>
        <v>68750</v>
      </c>
      <c r="D249" s="21" t="s">
        <v>331</v>
      </c>
      <c r="E249" s="22"/>
    </row>
    <row r="250" spans="1:5" ht="12.75">
      <c r="A250" s="18" t="s">
        <v>302</v>
      </c>
      <c r="B250" s="19" t="s">
        <v>332</v>
      </c>
      <c r="C250" s="20" t="str">
        <f t="shared" si="11"/>
        <v>68760</v>
      </c>
      <c r="D250" s="21" t="s">
        <v>333</v>
      </c>
      <c r="E250" s="22"/>
    </row>
    <row r="251" spans="1:5" ht="12.75">
      <c r="A251" s="18" t="s">
        <v>302</v>
      </c>
      <c r="B251" s="19" t="s">
        <v>93</v>
      </c>
      <c r="C251" s="20" t="str">
        <f t="shared" si="11"/>
        <v>68900</v>
      </c>
      <c r="D251" s="21" t="s">
        <v>334</v>
      </c>
      <c r="E251" s="22"/>
    </row>
    <row r="252" spans="1:5" ht="12.75">
      <c r="A252" s="18" t="s">
        <v>302</v>
      </c>
      <c r="B252" s="19" t="s">
        <v>335</v>
      </c>
      <c r="C252" s="20" t="str">
        <f t="shared" si="11"/>
        <v>68940</v>
      </c>
      <c r="D252" s="21" t="s">
        <v>336</v>
      </c>
      <c r="E252" s="22"/>
    </row>
    <row r="253" spans="1:5" ht="12.75">
      <c r="A253" s="18" t="s">
        <v>302</v>
      </c>
      <c r="B253" s="19" t="s">
        <v>337</v>
      </c>
      <c r="C253" s="20" t="str">
        <f t="shared" si="11"/>
        <v>68950</v>
      </c>
      <c r="D253" s="21" t="s">
        <v>338</v>
      </c>
      <c r="E253" s="22"/>
    </row>
    <row r="254" spans="1:5" ht="12.75">
      <c r="A254" s="18" t="s">
        <v>302</v>
      </c>
      <c r="B254" s="19" t="s">
        <v>339</v>
      </c>
      <c r="C254" s="20" t="str">
        <f t="shared" si="11"/>
        <v>68970</v>
      </c>
      <c r="D254" s="21" t="s">
        <v>340</v>
      </c>
      <c r="E254" s="22"/>
    </row>
    <row r="255" spans="1:5" ht="12.75">
      <c r="A255" s="18"/>
      <c r="B255" s="19"/>
      <c r="C255" s="20"/>
      <c r="D255" s="21"/>
      <c r="E255" s="22"/>
    </row>
    <row r="256" spans="1:5" ht="12.75">
      <c r="A256" s="24" t="s">
        <v>341</v>
      </c>
      <c r="B256" s="25" t="s">
        <v>6</v>
      </c>
      <c r="C256" s="20" t="str">
        <f aca="true" t="shared" si="12" ref="C256:C263">CONCATENATE(A256,B256)</f>
        <v>69000</v>
      </c>
      <c r="D256" s="26" t="s">
        <v>342</v>
      </c>
      <c r="E256" s="22"/>
    </row>
    <row r="257" spans="1:5" ht="12.75">
      <c r="A257" s="18" t="s">
        <v>341</v>
      </c>
      <c r="B257" s="19" t="s">
        <v>29</v>
      </c>
      <c r="C257" s="20" t="str">
        <f t="shared" si="12"/>
        <v>69100</v>
      </c>
      <c r="D257" s="21" t="s">
        <v>343</v>
      </c>
      <c r="E257" s="22"/>
    </row>
    <row r="258" spans="1:5" ht="12.75">
      <c r="A258" s="18" t="s">
        <v>341</v>
      </c>
      <c r="B258" s="19" t="s">
        <v>75</v>
      </c>
      <c r="C258" s="20" t="str">
        <f t="shared" si="12"/>
        <v>69500</v>
      </c>
      <c r="D258" s="21" t="s">
        <v>344</v>
      </c>
      <c r="E258" s="22"/>
    </row>
    <row r="259" spans="1:5" ht="12.75">
      <c r="A259" s="18" t="s">
        <v>341</v>
      </c>
      <c r="B259" s="19" t="s">
        <v>170</v>
      </c>
      <c r="C259" s="20" t="str">
        <f t="shared" si="12"/>
        <v>69510</v>
      </c>
      <c r="D259" s="21" t="s">
        <v>345</v>
      </c>
      <c r="E259" s="22"/>
    </row>
    <row r="260" spans="1:5" ht="12.75">
      <c r="A260" s="18" t="s">
        <v>341</v>
      </c>
      <c r="B260" s="19" t="s">
        <v>206</v>
      </c>
      <c r="C260" s="20" t="str">
        <f t="shared" si="12"/>
        <v>69511</v>
      </c>
      <c r="D260" s="21" t="s">
        <v>346</v>
      </c>
      <c r="E260" s="22"/>
    </row>
    <row r="261" spans="1:5" ht="12.75">
      <c r="A261" s="18" t="s">
        <v>341</v>
      </c>
      <c r="B261" s="19" t="s">
        <v>208</v>
      </c>
      <c r="C261" s="20" t="str">
        <f t="shared" si="12"/>
        <v>69512</v>
      </c>
      <c r="D261" s="21" t="s">
        <v>347</v>
      </c>
      <c r="E261" s="22"/>
    </row>
    <row r="262" spans="1:5" ht="12.75">
      <c r="A262" s="18" t="s">
        <v>341</v>
      </c>
      <c r="B262" s="19" t="s">
        <v>114</v>
      </c>
      <c r="C262" s="20" t="str">
        <f t="shared" si="12"/>
        <v>69520</v>
      </c>
      <c r="D262" s="21" t="s">
        <v>348</v>
      </c>
      <c r="E262" s="22"/>
    </row>
    <row r="263" spans="1:5" ht="12.75">
      <c r="A263" s="18"/>
      <c r="B263" s="19"/>
      <c r="C263" s="20">
        <f t="shared" si="12"/>
      </c>
      <c r="D263" s="21"/>
      <c r="E263" s="22"/>
    </row>
    <row r="264" spans="1:5" s="23" customFormat="1" ht="18">
      <c r="A264" s="24"/>
      <c r="B264" s="25"/>
      <c r="C264" s="15"/>
      <c r="D264" s="16" t="s">
        <v>349</v>
      </c>
      <c r="E264" s="17" t="s">
        <v>350</v>
      </c>
    </row>
    <row r="265" spans="1:5" s="23" customFormat="1" ht="15.75">
      <c r="A265" s="24"/>
      <c r="B265" s="25"/>
      <c r="C265" s="15"/>
      <c r="D265" s="27"/>
      <c r="E265" s="17"/>
    </row>
    <row r="266" spans="1:5" ht="25.5">
      <c r="A266" s="24" t="s">
        <v>351</v>
      </c>
      <c r="B266" s="25" t="s">
        <v>6</v>
      </c>
      <c r="C266" s="20" t="str">
        <f aca="true" t="shared" si="13" ref="C266:C281">CONCATENATE(A266,B266)</f>
        <v>70000</v>
      </c>
      <c r="D266" s="26" t="s">
        <v>352</v>
      </c>
      <c r="E266" s="22"/>
    </row>
    <row r="267" spans="1:5" ht="12.75">
      <c r="A267" s="18" t="s">
        <v>351</v>
      </c>
      <c r="B267" s="19" t="s">
        <v>29</v>
      </c>
      <c r="C267" s="20" t="str">
        <f t="shared" si="13"/>
        <v>70100</v>
      </c>
      <c r="D267" s="21" t="s">
        <v>353</v>
      </c>
      <c r="E267" s="22" t="s">
        <v>354</v>
      </c>
    </row>
    <row r="268" spans="1:5" ht="12.75">
      <c r="A268" s="18" t="s">
        <v>351</v>
      </c>
      <c r="B268" s="19" t="s">
        <v>55</v>
      </c>
      <c r="C268" s="20" t="str">
        <f t="shared" si="13"/>
        <v>70200</v>
      </c>
      <c r="D268" s="21" t="s">
        <v>355</v>
      </c>
      <c r="E268" s="22" t="s">
        <v>356</v>
      </c>
    </row>
    <row r="269" spans="1:5" ht="12.75">
      <c r="A269" s="18" t="s">
        <v>351</v>
      </c>
      <c r="B269" s="19" t="s">
        <v>71</v>
      </c>
      <c r="C269" s="20" t="str">
        <f t="shared" si="13"/>
        <v>70300</v>
      </c>
      <c r="D269" s="21" t="s">
        <v>357</v>
      </c>
      <c r="E269" s="22"/>
    </row>
    <row r="270" spans="1:5" ht="12.75">
      <c r="A270" s="18" t="s">
        <v>351</v>
      </c>
      <c r="B270" s="19" t="s">
        <v>73</v>
      </c>
      <c r="C270" s="20" t="str">
        <f t="shared" si="13"/>
        <v>70400</v>
      </c>
      <c r="D270" s="21" t="s">
        <v>358</v>
      </c>
      <c r="E270" s="22"/>
    </row>
    <row r="271" spans="1:5" ht="12.75">
      <c r="A271" s="18" t="s">
        <v>351</v>
      </c>
      <c r="B271" s="19" t="s">
        <v>75</v>
      </c>
      <c r="C271" s="20" t="str">
        <f t="shared" si="13"/>
        <v>70500</v>
      </c>
      <c r="D271" s="21" t="s">
        <v>359</v>
      </c>
      <c r="E271" s="22"/>
    </row>
    <row r="272" spans="1:5" ht="25.5">
      <c r="A272" s="18" t="s">
        <v>351</v>
      </c>
      <c r="B272" s="19" t="s">
        <v>39</v>
      </c>
      <c r="C272" s="20" t="str">
        <f t="shared" si="13"/>
        <v>70600</v>
      </c>
      <c r="D272" s="21" t="s">
        <v>360</v>
      </c>
      <c r="E272" s="22" t="s">
        <v>361</v>
      </c>
    </row>
    <row r="273" spans="1:5" ht="12.75">
      <c r="A273" s="18" t="s">
        <v>351</v>
      </c>
      <c r="B273" s="19" t="s">
        <v>41</v>
      </c>
      <c r="C273" s="20" t="str">
        <f t="shared" si="13"/>
        <v>70700</v>
      </c>
      <c r="D273" s="21" t="s">
        <v>362</v>
      </c>
      <c r="E273" s="22"/>
    </row>
    <row r="274" spans="1:5" ht="25.5">
      <c r="A274" s="18" t="s">
        <v>351</v>
      </c>
      <c r="B274" s="19" t="s">
        <v>91</v>
      </c>
      <c r="C274" s="20" t="str">
        <f t="shared" si="13"/>
        <v>70800</v>
      </c>
      <c r="D274" s="21" t="s">
        <v>363</v>
      </c>
      <c r="E274" s="22" t="s">
        <v>364</v>
      </c>
    </row>
    <row r="275" spans="1:5" ht="12.75">
      <c r="A275" s="18" t="s">
        <v>351</v>
      </c>
      <c r="B275" s="19" t="s">
        <v>130</v>
      </c>
      <c r="C275" s="20" t="str">
        <f t="shared" si="13"/>
        <v>70810</v>
      </c>
      <c r="D275" s="21" t="s">
        <v>365</v>
      </c>
      <c r="E275" s="22"/>
    </row>
    <row r="276" spans="1:5" ht="12.75">
      <c r="A276" s="18" t="s">
        <v>351</v>
      </c>
      <c r="B276" s="19" t="s">
        <v>132</v>
      </c>
      <c r="C276" s="20" t="str">
        <f t="shared" si="13"/>
        <v>70830</v>
      </c>
      <c r="D276" s="21" t="s">
        <v>366</v>
      </c>
      <c r="E276" s="22" t="s">
        <v>367</v>
      </c>
    </row>
    <row r="277" spans="1:5" ht="12.75">
      <c r="A277" s="18" t="s">
        <v>351</v>
      </c>
      <c r="B277" s="19" t="s">
        <v>185</v>
      </c>
      <c r="C277" s="20" t="str">
        <f t="shared" si="13"/>
        <v>70840</v>
      </c>
      <c r="D277" s="21" t="s">
        <v>368</v>
      </c>
      <c r="E277" s="22"/>
    </row>
    <row r="278" spans="1:5" ht="12.75">
      <c r="A278" s="18" t="s">
        <v>351</v>
      </c>
      <c r="B278" s="19" t="s">
        <v>134</v>
      </c>
      <c r="C278" s="20" t="str">
        <f t="shared" si="13"/>
        <v>70850</v>
      </c>
      <c r="D278" s="21" t="s">
        <v>369</v>
      </c>
      <c r="E278" s="22"/>
    </row>
    <row r="279" spans="1:5" ht="12.75">
      <c r="A279" s="18" t="s">
        <v>351</v>
      </c>
      <c r="B279" s="19" t="s">
        <v>33</v>
      </c>
      <c r="C279" s="20" t="str">
        <f t="shared" si="13"/>
        <v>70860</v>
      </c>
      <c r="D279" s="21" t="s">
        <v>370</v>
      </c>
      <c r="E279" s="22"/>
    </row>
    <row r="280" spans="1:5" ht="12.75">
      <c r="A280" s="18" t="s">
        <v>351</v>
      </c>
      <c r="B280" s="19" t="s">
        <v>300</v>
      </c>
      <c r="C280" s="20" t="str">
        <f t="shared" si="13"/>
        <v>70880</v>
      </c>
      <c r="D280" s="21" t="s">
        <v>371</v>
      </c>
      <c r="E280" s="22"/>
    </row>
    <row r="281" spans="1:5" ht="12.75">
      <c r="A281" s="18" t="s">
        <v>351</v>
      </c>
      <c r="B281" s="19" t="s">
        <v>93</v>
      </c>
      <c r="C281" s="20" t="str">
        <f t="shared" si="13"/>
        <v>70900</v>
      </c>
      <c r="D281" s="21" t="s">
        <v>372</v>
      </c>
      <c r="E281" s="22"/>
    </row>
    <row r="282" spans="1:5" ht="12.75">
      <c r="A282" s="18"/>
      <c r="B282" s="19"/>
      <c r="C282" s="20"/>
      <c r="D282" s="21"/>
      <c r="E282" s="22"/>
    </row>
    <row r="283" spans="1:5" ht="12.75">
      <c r="A283" s="24" t="s">
        <v>373</v>
      </c>
      <c r="B283" s="25" t="s">
        <v>6</v>
      </c>
      <c r="C283" s="20" t="str">
        <f>CONCATENATE(A283,B283)</f>
        <v>71000</v>
      </c>
      <c r="D283" s="26" t="s">
        <v>374</v>
      </c>
      <c r="E283" s="22"/>
    </row>
    <row r="284" spans="1:5" ht="12.75">
      <c r="A284" s="18" t="s">
        <v>373</v>
      </c>
      <c r="B284" s="19" t="s">
        <v>71</v>
      </c>
      <c r="C284" s="20" t="str">
        <f>CONCATENATE(A284,B284)</f>
        <v>71300</v>
      </c>
      <c r="D284" s="21" t="s">
        <v>375</v>
      </c>
      <c r="E284" s="22"/>
    </row>
    <row r="285" spans="1:5" ht="12.75">
      <c r="A285" s="18" t="s">
        <v>373</v>
      </c>
      <c r="B285" s="19" t="s">
        <v>156</v>
      </c>
      <c r="C285" s="20" t="str">
        <f>CONCATENATE(A285,B285)</f>
        <v>71330</v>
      </c>
      <c r="D285" s="21" t="s">
        <v>376</v>
      </c>
      <c r="E285" s="22"/>
    </row>
    <row r="286" spans="1:5" ht="12.75">
      <c r="A286" s="18" t="s">
        <v>373</v>
      </c>
      <c r="B286" s="19" t="s">
        <v>159</v>
      </c>
      <c r="C286" s="20" t="str">
        <f>CONCATENATE(A286,B286)</f>
        <v>71340</v>
      </c>
      <c r="D286" s="21" t="s">
        <v>377</v>
      </c>
      <c r="E286" s="22"/>
    </row>
    <row r="287" spans="1:5" ht="12.75">
      <c r="A287" s="18" t="s">
        <v>373</v>
      </c>
      <c r="B287" s="19" t="s">
        <v>107</v>
      </c>
      <c r="C287" s="20" t="str">
        <f>CONCATENATE(A287,B287)</f>
        <v>71350</v>
      </c>
      <c r="D287" s="21" t="s">
        <v>378</v>
      </c>
      <c r="E287" s="22"/>
    </row>
    <row r="288" spans="1:5" ht="12.75">
      <c r="A288" s="18"/>
      <c r="B288" s="19"/>
      <c r="C288" s="20"/>
      <c r="D288" s="21"/>
      <c r="E288" s="22"/>
    </row>
    <row r="289" spans="1:5" ht="12.75">
      <c r="A289" s="24" t="s">
        <v>379</v>
      </c>
      <c r="B289" s="25"/>
      <c r="C289" s="20"/>
      <c r="D289" s="26" t="s">
        <v>380</v>
      </c>
      <c r="E289" s="22"/>
    </row>
    <row r="290" spans="1:5" ht="12.75">
      <c r="A290" s="18" t="s">
        <v>379</v>
      </c>
      <c r="B290" s="19" t="s">
        <v>29</v>
      </c>
      <c r="C290" s="20" t="str">
        <f>CONCATENATE(A290,B290)</f>
        <v>72100</v>
      </c>
      <c r="D290" s="21" t="s">
        <v>16</v>
      </c>
      <c r="E290" s="22"/>
    </row>
    <row r="291" spans="1:5" ht="12.75">
      <c r="A291" s="18" t="s">
        <v>379</v>
      </c>
      <c r="B291" s="19" t="s">
        <v>55</v>
      </c>
      <c r="C291" s="20" t="str">
        <f>CONCATENATE(A291,B291)</f>
        <v>72200</v>
      </c>
      <c r="D291" s="21" t="s">
        <v>19</v>
      </c>
      <c r="E291" s="22"/>
    </row>
    <row r="292" spans="1:5" ht="12.75">
      <c r="A292" s="18"/>
      <c r="B292" s="19"/>
      <c r="C292" s="20"/>
      <c r="D292" s="21"/>
      <c r="E292" s="22"/>
    </row>
    <row r="293" spans="1:5" ht="12.75">
      <c r="A293" s="24" t="s">
        <v>381</v>
      </c>
      <c r="B293" s="28" t="s">
        <v>6</v>
      </c>
      <c r="C293" s="20" t="str">
        <f aca="true" t="shared" si="14" ref="C293:C298">CONCATENATE(A293,B293)</f>
        <v>74000</v>
      </c>
      <c r="D293" s="26" t="s">
        <v>382</v>
      </c>
      <c r="E293" s="22" t="s">
        <v>383</v>
      </c>
    </row>
    <row r="294" spans="1:5" ht="12.75">
      <c r="A294" s="18" t="s">
        <v>381</v>
      </c>
      <c r="B294" s="274" t="s">
        <v>29</v>
      </c>
      <c r="C294" s="20" t="str">
        <f t="shared" si="14"/>
        <v>74100</v>
      </c>
      <c r="D294" s="21" t="s">
        <v>781</v>
      </c>
      <c r="E294" s="22"/>
    </row>
    <row r="295" spans="1:5" ht="12.75">
      <c r="A295" s="18" t="s">
        <v>381</v>
      </c>
      <c r="B295" s="274" t="s">
        <v>55</v>
      </c>
      <c r="C295" s="20" t="str">
        <f t="shared" si="14"/>
        <v>74200</v>
      </c>
      <c r="D295" s="21" t="s">
        <v>782</v>
      </c>
      <c r="E295" s="22"/>
    </row>
    <row r="296" spans="1:5" ht="12.75">
      <c r="A296" s="18" t="s">
        <v>381</v>
      </c>
      <c r="B296" s="274" t="s">
        <v>71</v>
      </c>
      <c r="C296" s="20" t="str">
        <f t="shared" si="14"/>
        <v>74300</v>
      </c>
      <c r="D296" s="21" t="s">
        <v>783</v>
      </c>
      <c r="E296" s="22"/>
    </row>
    <row r="297" spans="1:5" ht="12.75">
      <c r="A297" s="18" t="s">
        <v>381</v>
      </c>
      <c r="B297" s="274" t="s">
        <v>73</v>
      </c>
      <c r="C297" s="20" t="str">
        <f t="shared" si="14"/>
        <v>74400</v>
      </c>
      <c r="D297" s="21" t="s">
        <v>784</v>
      </c>
      <c r="E297" s="22"/>
    </row>
    <row r="298" spans="1:5" ht="12.75">
      <c r="A298" s="18" t="s">
        <v>381</v>
      </c>
      <c r="B298" s="274" t="s">
        <v>75</v>
      </c>
      <c r="C298" s="20" t="str">
        <f t="shared" si="14"/>
        <v>74500</v>
      </c>
      <c r="D298" s="21" t="s">
        <v>785</v>
      </c>
      <c r="E298" s="22"/>
    </row>
    <row r="299" spans="1:5" ht="12.75">
      <c r="A299" s="24"/>
      <c r="B299" s="25"/>
      <c r="C299" s="20"/>
      <c r="D299" s="26"/>
      <c r="E299" s="22"/>
    </row>
    <row r="300" spans="1:5" ht="12.75">
      <c r="A300" s="24" t="s">
        <v>384</v>
      </c>
      <c r="B300" s="25" t="s">
        <v>6</v>
      </c>
      <c r="C300" s="20" t="str">
        <f aca="true" t="shared" si="15" ref="C300:C310">CONCATENATE(A300,B300)</f>
        <v>75000</v>
      </c>
      <c r="D300" s="26" t="s">
        <v>385</v>
      </c>
      <c r="E300" s="22"/>
    </row>
    <row r="301" spans="1:5" ht="25.5">
      <c r="A301" s="18" t="s">
        <v>384</v>
      </c>
      <c r="B301" s="19" t="s">
        <v>170</v>
      </c>
      <c r="C301" s="20" t="str">
        <f t="shared" si="15"/>
        <v>75510</v>
      </c>
      <c r="D301" s="21" t="s">
        <v>386</v>
      </c>
      <c r="E301" s="22"/>
    </row>
    <row r="302" spans="1:5" ht="12.75">
      <c r="A302" s="18" t="s">
        <v>384</v>
      </c>
      <c r="B302" s="19" t="s">
        <v>55</v>
      </c>
      <c r="C302" s="20" t="str">
        <f t="shared" si="15"/>
        <v>75200</v>
      </c>
      <c r="D302" s="21" t="s">
        <v>387</v>
      </c>
      <c r="E302" s="22"/>
    </row>
    <row r="303" spans="1:5" ht="12.75">
      <c r="A303" s="18" t="s">
        <v>384</v>
      </c>
      <c r="B303" s="19" t="s">
        <v>73</v>
      </c>
      <c r="C303" s="20" t="str">
        <f t="shared" si="15"/>
        <v>75400</v>
      </c>
      <c r="D303" s="21" t="s">
        <v>388</v>
      </c>
      <c r="E303" s="22"/>
    </row>
    <row r="304" spans="1:5" ht="12.75">
      <c r="A304" s="18" t="s">
        <v>384</v>
      </c>
      <c r="B304" s="19" t="s">
        <v>75</v>
      </c>
      <c r="C304" s="20" t="str">
        <f t="shared" si="15"/>
        <v>75500</v>
      </c>
      <c r="D304" s="21" t="s">
        <v>389</v>
      </c>
      <c r="E304" s="22"/>
    </row>
    <row r="305" spans="1:5" ht="12.75">
      <c r="A305" s="18" t="s">
        <v>384</v>
      </c>
      <c r="B305" s="19" t="s">
        <v>39</v>
      </c>
      <c r="C305" s="20" t="str">
        <f t="shared" si="15"/>
        <v>75600</v>
      </c>
      <c r="D305" s="21" t="s">
        <v>390</v>
      </c>
      <c r="E305" s="22" t="s">
        <v>391</v>
      </c>
    </row>
    <row r="306" spans="1:5" ht="12.75">
      <c r="A306" s="18" t="s">
        <v>384</v>
      </c>
      <c r="B306" s="19" t="s">
        <v>41</v>
      </c>
      <c r="C306" s="20" t="str">
        <f t="shared" si="15"/>
        <v>75700</v>
      </c>
      <c r="D306" s="21" t="s">
        <v>392</v>
      </c>
      <c r="E306" s="22"/>
    </row>
    <row r="307" spans="1:5" ht="25.5">
      <c r="A307" s="18" t="s">
        <v>384</v>
      </c>
      <c r="B307" s="19" t="s">
        <v>242</v>
      </c>
      <c r="C307" s="20" t="str">
        <f t="shared" si="15"/>
        <v>75710</v>
      </c>
      <c r="D307" s="21" t="s">
        <v>393</v>
      </c>
      <c r="E307" s="22"/>
    </row>
    <row r="308" spans="1:5" ht="12.75">
      <c r="A308" s="18" t="s">
        <v>384</v>
      </c>
      <c r="B308" s="19" t="s">
        <v>246</v>
      </c>
      <c r="C308" s="20" t="str">
        <f t="shared" si="15"/>
        <v>75730</v>
      </c>
      <c r="D308" s="21" t="s">
        <v>394</v>
      </c>
      <c r="E308" s="22"/>
    </row>
    <row r="309" spans="1:5" ht="12.75">
      <c r="A309" s="18" t="s">
        <v>384</v>
      </c>
      <c r="B309" s="19" t="s">
        <v>91</v>
      </c>
      <c r="C309" s="20" t="str">
        <f t="shared" si="15"/>
        <v>75800</v>
      </c>
      <c r="D309" s="21" t="s">
        <v>395</v>
      </c>
      <c r="E309" s="22"/>
    </row>
    <row r="310" spans="1:5" ht="12.75">
      <c r="A310" s="18" t="s">
        <v>384</v>
      </c>
      <c r="B310" s="19" t="s">
        <v>134</v>
      </c>
      <c r="C310" s="20" t="str">
        <f t="shared" si="15"/>
        <v>75850</v>
      </c>
      <c r="D310" s="21" t="s">
        <v>396</v>
      </c>
      <c r="E310" s="22"/>
    </row>
    <row r="311" spans="1:5" ht="12.75">
      <c r="A311" s="18"/>
      <c r="B311" s="19"/>
      <c r="C311" s="20"/>
      <c r="D311" s="21"/>
      <c r="E311" s="22"/>
    </row>
    <row r="312" spans="1:5" ht="12.75">
      <c r="A312" s="24" t="s">
        <v>397</v>
      </c>
      <c r="B312" s="25" t="s">
        <v>6</v>
      </c>
      <c r="C312" s="20" t="str">
        <f aca="true" t="shared" si="16" ref="C312:C327">CONCATENATE(A312,B312)</f>
        <v>76000</v>
      </c>
      <c r="D312" s="26" t="s">
        <v>398</v>
      </c>
      <c r="E312" s="22"/>
    </row>
    <row r="313" spans="1:5" ht="12.75">
      <c r="A313" s="18" t="s">
        <v>397</v>
      </c>
      <c r="B313" s="19" t="s">
        <v>29</v>
      </c>
      <c r="C313" s="20" t="str">
        <f t="shared" si="16"/>
        <v>76100</v>
      </c>
      <c r="D313" s="21" t="s">
        <v>399</v>
      </c>
      <c r="E313" s="22"/>
    </row>
    <row r="314" spans="1:5" ht="12.75">
      <c r="A314" s="18" t="s">
        <v>397</v>
      </c>
      <c r="B314" s="19" t="s">
        <v>140</v>
      </c>
      <c r="C314" s="20" t="str">
        <f t="shared" si="16"/>
        <v>76110</v>
      </c>
      <c r="D314" s="21" t="s">
        <v>400</v>
      </c>
      <c r="E314" s="22"/>
    </row>
    <row r="315" spans="1:5" ht="12.75">
      <c r="A315" s="18" t="s">
        <v>397</v>
      </c>
      <c r="B315" s="19" t="s">
        <v>257</v>
      </c>
      <c r="C315" s="20" t="str">
        <f t="shared" si="16"/>
        <v>76160</v>
      </c>
      <c r="D315" s="21" t="s">
        <v>401</v>
      </c>
      <c r="E315" s="22"/>
    </row>
    <row r="316" spans="1:5" ht="12.75">
      <c r="A316" s="18" t="s">
        <v>397</v>
      </c>
      <c r="B316" s="19" t="s">
        <v>292</v>
      </c>
      <c r="C316" s="20" t="str">
        <f t="shared" si="16"/>
        <v>76170</v>
      </c>
      <c r="D316" s="21" t="s">
        <v>402</v>
      </c>
      <c r="E316" s="22"/>
    </row>
    <row r="317" spans="1:5" ht="12.75">
      <c r="A317" s="18" t="s">
        <v>397</v>
      </c>
      <c r="B317" s="19" t="s">
        <v>55</v>
      </c>
      <c r="C317" s="20" t="str">
        <f t="shared" si="16"/>
        <v>76200</v>
      </c>
      <c r="D317" s="21" t="s">
        <v>403</v>
      </c>
      <c r="E317" s="22"/>
    </row>
    <row r="318" spans="1:5" ht="12.75">
      <c r="A318" s="18" t="s">
        <v>397</v>
      </c>
      <c r="B318" s="19" t="s">
        <v>57</v>
      </c>
      <c r="C318" s="20" t="str">
        <f t="shared" si="16"/>
        <v>76210</v>
      </c>
      <c r="D318" s="21" t="s">
        <v>404</v>
      </c>
      <c r="E318" s="22"/>
    </row>
    <row r="319" spans="1:5" ht="12.75">
      <c r="A319" s="18" t="s">
        <v>397</v>
      </c>
      <c r="B319" s="19" t="s">
        <v>405</v>
      </c>
      <c r="C319" s="20" t="str">
        <f t="shared" si="16"/>
        <v>76240</v>
      </c>
      <c r="D319" s="21" t="s">
        <v>406</v>
      </c>
      <c r="E319" s="22"/>
    </row>
    <row r="320" spans="1:5" ht="12.75">
      <c r="A320" s="18" t="s">
        <v>397</v>
      </c>
      <c r="B320" s="19" t="s">
        <v>148</v>
      </c>
      <c r="C320" s="20" t="str">
        <f t="shared" si="16"/>
        <v>76270</v>
      </c>
      <c r="D320" s="21" t="s">
        <v>407</v>
      </c>
      <c r="E320" s="22"/>
    </row>
    <row r="321" spans="1:5" ht="12.75">
      <c r="A321" s="18" t="s">
        <v>397</v>
      </c>
      <c r="B321" s="19" t="s">
        <v>71</v>
      </c>
      <c r="C321" s="20" t="str">
        <f t="shared" si="16"/>
        <v>76300</v>
      </c>
      <c r="D321" s="21" t="s">
        <v>408</v>
      </c>
      <c r="E321" s="22"/>
    </row>
    <row r="322" spans="1:5" ht="12.75">
      <c r="A322" s="18" t="s">
        <v>397</v>
      </c>
      <c r="B322" s="19" t="s">
        <v>73</v>
      </c>
      <c r="C322" s="20" t="str">
        <f t="shared" si="16"/>
        <v>76400</v>
      </c>
      <c r="D322" s="21" t="s">
        <v>409</v>
      </c>
      <c r="E322" s="22"/>
    </row>
    <row r="323" spans="1:5" ht="12.75">
      <c r="A323" s="18" t="s">
        <v>397</v>
      </c>
      <c r="B323" s="19" t="s">
        <v>75</v>
      </c>
      <c r="C323" s="20" t="str">
        <f t="shared" si="16"/>
        <v>76500</v>
      </c>
      <c r="D323" s="21" t="s">
        <v>410</v>
      </c>
      <c r="E323" s="22"/>
    </row>
    <row r="324" spans="1:5" ht="12.75">
      <c r="A324" s="18" t="s">
        <v>397</v>
      </c>
      <c r="B324" s="19" t="s">
        <v>39</v>
      </c>
      <c r="C324" s="20" t="str">
        <f t="shared" si="16"/>
        <v>76600</v>
      </c>
      <c r="D324" s="21" t="s">
        <v>411</v>
      </c>
      <c r="E324" s="22"/>
    </row>
    <row r="325" spans="1:5" ht="12.75">
      <c r="A325" s="18" t="s">
        <v>397</v>
      </c>
      <c r="B325" s="19" t="s">
        <v>41</v>
      </c>
      <c r="C325" s="20" t="str">
        <f t="shared" si="16"/>
        <v>76700</v>
      </c>
      <c r="D325" s="21" t="s">
        <v>412</v>
      </c>
      <c r="E325" s="22"/>
    </row>
    <row r="326" spans="1:5" ht="12.75">
      <c r="A326" s="18" t="s">
        <v>397</v>
      </c>
      <c r="B326" s="19" t="s">
        <v>91</v>
      </c>
      <c r="C326" s="20" t="str">
        <f t="shared" si="16"/>
        <v>76800</v>
      </c>
      <c r="D326" s="21" t="s">
        <v>413</v>
      </c>
      <c r="E326" s="22"/>
    </row>
    <row r="327" spans="1:5" ht="12.75">
      <c r="A327" s="18" t="s">
        <v>397</v>
      </c>
      <c r="B327" s="19" t="s">
        <v>130</v>
      </c>
      <c r="C327" s="20" t="str">
        <f t="shared" si="16"/>
        <v>76810</v>
      </c>
      <c r="D327" s="21" t="s">
        <v>414</v>
      </c>
      <c r="E327" s="33" t="s">
        <v>750</v>
      </c>
    </row>
    <row r="328" spans="1:5" ht="12.75">
      <c r="A328" s="18"/>
      <c r="B328" s="19"/>
      <c r="C328" s="20"/>
      <c r="D328" s="21"/>
      <c r="E328" s="22"/>
    </row>
    <row r="329" spans="1:5" ht="12.75">
      <c r="A329" s="24" t="s">
        <v>415</v>
      </c>
      <c r="B329" s="25" t="s">
        <v>6</v>
      </c>
      <c r="C329" s="20" t="str">
        <f aca="true" t="shared" si="17" ref="C329:C343">CONCATENATE(A329,B329)</f>
        <v>77000</v>
      </c>
      <c r="D329" s="26" t="s">
        <v>416</v>
      </c>
      <c r="E329" s="22"/>
    </row>
    <row r="330" spans="1:5" ht="12.75">
      <c r="A330" s="18" t="s">
        <v>415</v>
      </c>
      <c r="B330" s="19" t="s">
        <v>29</v>
      </c>
      <c r="C330" s="20" t="str">
        <f t="shared" si="17"/>
        <v>77100</v>
      </c>
      <c r="D330" s="21" t="s">
        <v>417</v>
      </c>
      <c r="E330" s="33" t="s">
        <v>794</v>
      </c>
    </row>
    <row r="331" spans="1:5" ht="12.75">
      <c r="A331" s="18" t="s">
        <v>415</v>
      </c>
      <c r="B331" s="19" t="s">
        <v>194</v>
      </c>
      <c r="C331" s="20" t="str">
        <f t="shared" si="17"/>
        <v>77130</v>
      </c>
      <c r="D331" s="21" t="s">
        <v>418</v>
      </c>
      <c r="E331" s="22"/>
    </row>
    <row r="332" spans="1:5" ht="12.75">
      <c r="A332" s="18" t="s">
        <v>415</v>
      </c>
      <c r="B332" s="19" t="s">
        <v>142</v>
      </c>
      <c r="C332" s="20" t="str">
        <f t="shared" si="17"/>
        <v>77140</v>
      </c>
      <c r="D332" s="21" t="s">
        <v>419</v>
      </c>
      <c r="E332" s="22"/>
    </row>
    <row r="333" spans="1:5" ht="12.75">
      <c r="A333" s="18" t="s">
        <v>415</v>
      </c>
      <c r="B333" s="19" t="s">
        <v>232</v>
      </c>
      <c r="C333" s="20" t="str">
        <f t="shared" si="17"/>
        <v>77150</v>
      </c>
      <c r="D333" s="21" t="s">
        <v>420</v>
      </c>
      <c r="E333" s="22"/>
    </row>
    <row r="334" spans="1:5" ht="12.75">
      <c r="A334" s="18" t="s">
        <v>415</v>
      </c>
      <c r="B334" s="19" t="s">
        <v>292</v>
      </c>
      <c r="C334" s="20" t="str">
        <f t="shared" si="17"/>
        <v>77170</v>
      </c>
      <c r="D334" s="21" t="s">
        <v>421</v>
      </c>
      <c r="E334" s="22"/>
    </row>
    <row r="335" spans="1:5" ht="12.75">
      <c r="A335" s="18" t="s">
        <v>415</v>
      </c>
      <c r="B335" s="19" t="s">
        <v>197</v>
      </c>
      <c r="C335" s="20" t="str">
        <f t="shared" si="17"/>
        <v>77180</v>
      </c>
      <c r="D335" s="21" t="s">
        <v>422</v>
      </c>
      <c r="E335" s="22"/>
    </row>
    <row r="336" spans="1:5" ht="12.75">
      <c r="A336" s="18" t="s">
        <v>415</v>
      </c>
      <c r="B336" s="19" t="s">
        <v>55</v>
      </c>
      <c r="C336" s="20" t="str">
        <f t="shared" si="17"/>
        <v>77200</v>
      </c>
      <c r="D336" s="21" t="s">
        <v>423</v>
      </c>
      <c r="E336" s="22"/>
    </row>
    <row r="337" spans="1:5" ht="12.75">
      <c r="A337" s="18" t="s">
        <v>415</v>
      </c>
      <c r="B337" s="19" t="s">
        <v>75</v>
      </c>
      <c r="C337" s="20" t="str">
        <f t="shared" si="17"/>
        <v>77500</v>
      </c>
      <c r="D337" s="21" t="s">
        <v>424</v>
      </c>
      <c r="E337" s="22"/>
    </row>
    <row r="338" spans="1:5" ht="12.75">
      <c r="A338" s="18" t="s">
        <v>415</v>
      </c>
      <c r="B338" s="19" t="s">
        <v>170</v>
      </c>
      <c r="C338" s="20" t="str">
        <f t="shared" si="17"/>
        <v>77510</v>
      </c>
      <c r="D338" s="21" t="s">
        <v>16</v>
      </c>
      <c r="E338" s="22"/>
    </row>
    <row r="339" spans="1:5" ht="12.75">
      <c r="A339" s="18" t="s">
        <v>415</v>
      </c>
      <c r="B339" s="19" t="s">
        <v>114</v>
      </c>
      <c r="C339" s="20" t="str">
        <f t="shared" si="17"/>
        <v>77520</v>
      </c>
      <c r="D339" s="21" t="s">
        <v>19</v>
      </c>
      <c r="E339" s="22"/>
    </row>
    <row r="340" spans="1:5" ht="12.75">
      <c r="A340" s="18" t="s">
        <v>415</v>
      </c>
      <c r="B340" s="19" t="s">
        <v>118</v>
      </c>
      <c r="C340" s="20" t="str">
        <f t="shared" si="17"/>
        <v>77560</v>
      </c>
      <c r="D340" s="21" t="s">
        <v>22</v>
      </c>
      <c r="E340" s="22"/>
    </row>
    <row r="341" spans="1:5" ht="12.75">
      <c r="A341" s="18" t="s">
        <v>415</v>
      </c>
      <c r="B341" s="19" t="s">
        <v>221</v>
      </c>
      <c r="C341" s="20" t="str">
        <f t="shared" si="17"/>
        <v>77580</v>
      </c>
      <c r="D341" s="21" t="s">
        <v>297</v>
      </c>
      <c r="E341" s="22"/>
    </row>
    <row r="342" spans="1:5" ht="12.75">
      <c r="A342" s="18" t="s">
        <v>415</v>
      </c>
      <c r="B342" s="19" t="s">
        <v>41</v>
      </c>
      <c r="C342" s="20" t="str">
        <f t="shared" si="17"/>
        <v>77700</v>
      </c>
      <c r="D342" s="21" t="s">
        <v>425</v>
      </c>
      <c r="E342" s="22"/>
    </row>
    <row r="343" spans="1:5" ht="12.75">
      <c r="A343" s="18" t="s">
        <v>415</v>
      </c>
      <c r="B343" s="19" t="s">
        <v>91</v>
      </c>
      <c r="C343" s="20" t="str">
        <f t="shared" si="17"/>
        <v>77800</v>
      </c>
      <c r="D343" s="21" t="s">
        <v>426</v>
      </c>
      <c r="E343" s="22"/>
    </row>
    <row r="344" spans="1:256" ht="12.75">
      <c r="A344" s="29"/>
      <c r="B344" s="30"/>
      <c r="C344" s="31"/>
      <c r="D344" s="32"/>
      <c r="E344" s="33"/>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c r="IT344"/>
      <c r="IU344"/>
      <c r="IV344"/>
    </row>
    <row r="345" spans="1:5" ht="12.75">
      <c r="A345" s="24" t="s">
        <v>427</v>
      </c>
      <c r="B345" s="25" t="s">
        <v>6</v>
      </c>
      <c r="C345" s="20" t="str">
        <f aca="true" t="shared" si="18" ref="C345:C368">CONCATENATE(A345,B345)</f>
        <v>78000</v>
      </c>
      <c r="D345" s="26" t="s">
        <v>428</v>
      </c>
      <c r="E345" s="22"/>
    </row>
    <row r="346" spans="1:5" ht="25.5">
      <c r="A346" s="18" t="s">
        <v>427</v>
      </c>
      <c r="B346" s="19" t="s">
        <v>29</v>
      </c>
      <c r="C346" s="20" t="str">
        <f t="shared" si="18"/>
        <v>78100</v>
      </c>
      <c r="D346" s="21" t="s">
        <v>429</v>
      </c>
      <c r="E346" s="22"/>
    </row>
    <row r="347" spans="1:5" ht="25.5">
      <c r="A347" s="18" t="s">
        <v>427</v>
      </c>
      <c r="B347" s="19" t="s">
        <v>140</v>
      </c>
      <c r="C347" s="20" t="str">
        <f t="shared" si="18"/>
        <v>78110</v>
      </c>
      <c r="D347" s="21" t="s">
        <v>430</v>
      </c>
      <c r="E347" s="22"/>
    </row>
    <row r="348" spans="1:5" ht="12.75">
      <c r="A348" s="18" t="s">
        <v>427</v>
      </c>
      <c r="B348" s="19" t="s">
        <v>306</v>
      </c>
      <c r="C348" s="20" t="str">
        <f t="shared" si="18"/>
        <v>78111</v>
      </c>
      <c r="D348" s="21" t="s">
        <v>16</v>
      </c>
      <c r="E348" s="22"/>
    </row>
    <row r="349" spans="1:5" ht="12.75">
      <c r="A349" s="18" t="s">
        <v>427</v>
      </c>
      <c r="B349" s="19" t="s">
        <v>307</v>
      </c>
      <c r="C349" s="20" t="str">
        <f t="shared" si="18"/>
        <v>78112</v>
      </c>
      <c r="D349" s="21" t="s">
        <v>19</v>
      </c>
      <c r="E349" s="22"/>
    </row>
    <row r="350" spans="1:5" ht="12.75">
      <c r="A350" s="18" t="s">
        <v>427</v>
      </c>
      <c r="B350" s="19" t="s">
        <v>232</v>
      </c>
      <c r="C350" s="20" t="str">
        <f t="shared" si="18"/>
        <v>78150</v>
      </c>
      <c r="D350" s="21" t="s">
        <v>431</v>
      </c>
      <c r="E350" s="22"/>
    </row>
    <row r="351" spans="1:5" ht="25.5">
      <c r="A351" s="18" t="s">
        <v>427</v>
      </c>
      <c r="B351" s="19" t="s">
        <v>257</v>
      </c>
      <c r="C351" s="20" t="str">
        <f t="shared" si="18"/>
        <v>78160</v>
      </c>
      <c r="D351" s="21" t="s">
        <v>432</v>
      </c>
      <c r="E351" s="22"/>
    </row>
    <row r="352" spans="1:5" ht="12.75">
      <c r="A352" s="18" t="s">
        <v>427</v>
      </c>
      <c r="B352" s="19" t="s">
        <v>311</v>
      </c>
      <c r="C352" s="20" t="str">
        <f t="shared" si="18"/>
        <v>78161</v>
      </c>
      <c r="D352" s="21" t="s">
        <v>16</v>
      </c>
      <c r="E352" s="22"/>
    </row>
    <row r="353" spans="1:5" ht="12.75">
      <c r="A353" s="18" t="s">
        <v>427</v>
      </c>
      <c r="B353" s="19" t="s">
        <v>312</v>
      </c>
      <c r="C353" s="20" t="str">
        <f t="shared" si="18"/>
        <v>78162</v>
      </c>
      <c r="D353" s="21" t="s">
        <v>19</v>
      </c>
      <c r="E353" s="22"/>
    </row>
    <row r="354" spans="1:5" ht="25.5">
      <c r="A354" s="18" t="s">
        <v>427</v>
      </c>
      <c r="B354" s="19" t="s">
        <v>292</v>
      </c>
      <c r="C354" s="20" t="str">
        <f t="shared" si="18"/>
        <v>78170</v>
      </c>
      <c r="D354" s="21" t="s">
        <v>433</v>
      </c>
      <c r="E354" s="22"/>
    </row>
    <row r="355" spans="1:5" ht="12.75">
      <c r="A355" s="18" t="s">
        <v>427</v>
      </c>
      <c r="B355" s="19" t="s">
        <v>314</v>
      </c>
      <c r="C355" s="20" t="str">
        <f t="shared" si="18"/>
        <v>78173</v>
      </c>
      <c r="D355" s="21" t="s">
        <v>315</v>
      </c>
      <c r="E355" s="22"/>
    </row>
    <row r="356" spans="1:5" ht="12.75">
      <c r="A356" s="18" t="s">
        <v>427</v>
      </c>
      <c r="B356" s="19" t="s">
        <v>316</v>
      </c>
      <c r="C356" s="20" t="str">
        <f t="shared" si="18"/>
        <v>78174</v>
      </c>
      <c r="D356" s="21" t="s">
        <v>317</v>
      </c>
      <c r="E356" s="22"/>
    </row>
    <row r="357" spans="1:5" ht="12.75">
      <c r="A357" s="18" t="s">
        <v>427</v>
      </c>
      <c r="B357" s="19" t="s">
        <v>39</v>
      </c>
      <c r="C357" s="20" t="str">
        <f t="shared" si="18"/>
        <v>78600</v>
      </c>
      <c r="D357" s="21" t="s">
        <v>434</v>
      </c>
      <c r="E357" s="22"/>
    </row>
    <row r="358" spans="1:5" ht="12.75">
      <c r="A358" s="18" t="s">
        <v>427</v>
      </c>
      <c r="B358" s="19" t="s">
        <v>86</v>
      </c>
      <c r="C358" s="20" t="str">
        <f t="shared" si="18"/>
        <v>78650</v>
      </c>
      <c r="D358" s="21" t="s">
        <v>435</v>
      </c>
      <c r="E358" s="22"/>
    </row>
    <row r="359" spans="1:5" ht="12.75">
      <c r="A359" s="18" t="s">
        <v>427</v>
      </c>
      <c r="B359" s="19" t="s">
        <v>320</v>
      </c>
      <c r="C359" s="20" t="str">
        <f t="shared" si="18"/>
        <v>78660</v>
      </c>
      <c r="D359" s="21" t="s">
        <v>436</v>
      </c>
      <c r="E359" s="22"/>
    </row>
    <row r="360" spans="1:5" ht="12.75">
      <c r="A360" s="18" t="s">
        <v>427</v>
      </c>
      <c r="B360" s="19" t="s">
        <v>322</v>
      </c>
      <c r="C360" s="20" t="str">
        <f t="shared" si="18"/>
        <v>78662</v>
      </c>
      <c r="D360" s="21" t="s">
        <v>22</v>
      </c>
      <c r="E360" s="22"/>
    </row>
    <row r="361" spans="1:5" ht="12.75">
      <c r="A361" s="18" t="s">
        <v>427</v>
      </c>
      <c r="B361" s="19" t="s">
        <v>323</v>
      </c>
      <c r="C361" s="20" t="str">
        <f t="shared" si="18"/>
        <v>78665</v>
      </c>
      <c r="D361" s="21" t="s">
        <v>324</v>
      </c>
      <c r="E361" s="22"/>
    </row>
    <row r="362" spans="1:5" ht="12.75">
      <c r="A362" s="18" t="s">
        <v>427</v>
      </c>
      <c r="B362" s="19" t="s">
        <v>41</v>
      </c>
      <c r="C362" s="20" t="str">
        <f t="shared" si="18"/>
        <v>78700</v>
      </c>
      <c r="D362" s="21" t="s">
        <v>437</v>
      </c>
      <c r="E362" s="22"/>
    </row>
    <row r="363" spans="1:5" ht="12.75">
      <c r="A363" s="18" t="s">
        <v>427</v>
      </c>
      <c r="B363" s="19" t="s">
        <v>244</v>
      </c>
      <c r="C363" s="20" t="str">
        <f t="shared" si="18"/>
        <v>78720</v>
      </c>
      <c r="D363" s="21" t="s">
        <v>438</v>
      </c>
      <c r="E363" s="22"/>
    </row>
    <row r="364" spans="1:5" ht="12.75">
      <c r="A364" s="18" t="s">
        <v>427</v>
      </c>
      <c r="B364" s="19" t="s">
        <v>246</v>
      </c>
      <c r="C364" s="20" t="str">
        <f t="shared" si="18"/>
        <v>78730</v>
      </c>
      <c r="D364" s="21" t="s">
        <v>439</v>
      </c>
      <c r="E364" s="22"/>
    </row>
    <row r="365" spans="1:5" ht="12.75">
      <c r="A365" s="18" t="s">
        <v>427</v>
      </c>
      <c r="B365" s="19" t="s">
        <v>248</v>
      </c>
      <c r="C365" s="20" t="str">
        <f t="shared" si="18"/>
        <v>78740</v>
      </c>
      <c r="D365" s="21" t="s">
        <v>440</v>
      </c>
      <c r="E365" s="22"/>
    </row>
    <row r="366" spans="1:5" ht="12.75">
      <c r="A366" s="18" t="s">
        <v>427</v>
      </c>
      <c r="B366" s="19" t="s">
        <v>250</v>
      </c>
      <c r="C366" s="20" t="str">
        <f t="shared" si="18"/>
        <v>78750</v>
      </c>
      <c r="D366" s="21" t="s">
        <v>441</v>
      </c>
      <c r="E366" s="22"/>
    </row>
    <row r="367" spans="1:5" ht="12.75">
      <c r="A367" s="18" t="s">
        <v>427</v>
      </c>
      <c r="B367" s="19" t="s">
        <v>332</v>
      </c>
      <c r="C367" s="20" t="str">
        <f t="shared" si="18"/>
        <v>78760</v>
      </c>
      <c r="D367" s="21" t="s">
        <v>442</v>
      </c>
      <c r="E367" s="22"/>
    </row>
    <row r="368" spans="1:5" ht="25.5">
      <c r="A368" s="18" t="s">
        <v>427</v>
      </c>
      <c r="B368" s="19" t="s">
        <v>93</v>
      </c>
      <c r="C368" s="20" t="str">
        <f t="shared" si="18"/>
        <v>78900</v>
      </c>
      <c r="D368" s="21" t="s">
        <v>443</v>
      </c>
      <c r="E368" s="22"/>
    </row>
    <row r="369" spans="1:5" ht="12.75">
      <c r="A369" s="18"/>
      <c r="B369" s="19"/>
      <c r="C369" s="20"/>
      <c r="D369" s="21"/>
      <c r="E369" s="22"/>
    </row>
    <row r="370" spans="1:5" ht="12.75">
      <c r="A370" s="24" t="s">
        <v>444</v>
      </c>
      <c r="B370" s="25" t="s">
        <v>6</v>
      </c>
      <c r="C370" s="20" t="str">
        <f>CONCATENATE(A370,B370)</f>
        <v>79000</v>
      </c>
      <c r="D370" s="26" t="s">
        <v>445</v>
      </c>
      <c r="E370" s="22"/>
    </row>
    <row r="371" spans="1:5" ht="12.75">
      <c r="A371" s="18" t="s">
        <v>444</v>
      </c>
      <c r="B371" s="19" t="s">
        <v>29</v>
      </c>
      <c r="C371" s="20" t="str">
        <f>CONCATENATE(A371,B371)</f>
        <v>79100</v>
      </c>
      <c r="D371" s="21" t="s">
        <v>446</v>
      </c>
      <c r="E371" s="22"/>
    </row>
    <row r="372" spans="1:5" ht="12.75">
      <c r="A372" s="18" t="s">
        <v>444</v>
      </c>
      <c r="B372" s="19" t="s">
        <v>39</v>
      </c>
      <c r="C372" s="20" t="str">
        <f>CONCATENATE(A372,B372)</f>
        <v>79600</v>
      </c>
      <c r="D372" s="21" t="s">
        <v>447</v>
      </c>
      <c r="E372" s="22"/>
    </row>
    <row r="373" spans="1:5" ht="12.75">
      <c r="A373" s="18" t="s">
        <v>444</v>
      </c>
      <c r="B373" s="19" t="s">
        <v>41</v>
      </c>
      <c r="C373" s="20" t="str">
        <f>CONCATENATE(A373,B373)</f>
        <v>79700</v>
      </c>
      <c r="D373" s="21" t="s">
        <v>448</v>
      </c>
      <c r="E373" s="22"/>
    </row>
    <row r="374" spans="1:5" ht="12.75">
      <c r="A374" s="18"/>
      <c r="B374" s="19"/>
      <c r="C374" s="20"/>
      <c r="D374" s="21"/>
      <c r="E374" s="22"/>
    </row>
    <row r="375" spans="1:5" s="23" customFormat="1" ht="36">
      <c r="A375" s="24"/>
      <c r="B375" s="25"/>
      <c r="C375" s="15"/>
      <c r="D375" s="16" t="s">
        <v>449</v>
      </c>
      <c r="E375" s="17" t="s">
        <v>450</v>
      </c>
    </row>
    <row r="376" spans="1:5" s="23" customFormat="1" ht="15.75">
      <c r="A376" s="24"/>
      <c r="B376" s="25"/>
      <c r="C376" s="15"/>
      <c r="D376" s="27"/>
      <c r="E376" s="17"/>
    </row>
    <row r="377" spans="1:5" ht="12.75">
      <c r="A377" s="24" t="s">
        <v>451</v>
      </c>
      <c r="B377" s="25"/>
      <c r="C377" s="20"/>
      <c r="D377" s="26" t="s">
        <v>452</v>
      </c>
      <c r="E377" s="34" t="s">
        <v>51</v>
      </c>
    </row>
    <row r="378" spans="1:5" ht="12.75">
      <c r="A378" s="18" t="s">
        <v>451</v>
      </c>
      <c r="B378" s="19" t="s">
        <v>6</v>
      </c>
      <c r="C378" s="20" t="str">
        <f>CONCATENATE(A378,B378)</f>
        <v>86000</v>
      </c>
      <c r="D378" s="21" t="s">
        <v>453</v>
      </c>
      <c r="E378" s="22"/>
    </row>
    <row r="379" spans="1:5" ht="12.75">
      <c r="A379" s="18" t="s">
        <v>451</v>
      </c>
      <c r="B379" s="19" t="s">
        <v>29</v>
      </c>
      <c r="C379" s="20" t="str">
        <f>CONCATENATE(A379,B379)</f>
        <v>86100</v>
      </c>
      <c r="D379" s="21" t="s">
        <v>454</v>
      </c>
      <c r="E379" s="22"/>
    </row>
    <row r="380" spans="1:5" ht="25.5">
      <c r="A380" s="18" t="s">
        <v>451</v>
      </c>
      <c r="B380" s="19" t="s">
        <v>55</v>
      </c>
      <c r="C380" s="20" t="str">
        <f>CONCATENATE(A380,B380)</f>
        <v>86200</v>
      </c>
      <c r="D380" s="21" t="s">
        <v>455</v>
      </c>
      <c r="E380" s="22" t="s">
        <v>456</v>
      </c>
    </row>
    <row r="381" spans="1:5" ht="12.75">
      <c r="A381" s="18" t="s">
        <v>451</v>
      </c>
      <c r="B381" s="19" t="s">
        <v>73</v>
      </c>
      <c r="C381" s="20" t="str">
        <f>CONCATENATE(A381,B381)</f>
        <v>86400</v>
      </c>
      <c r="D381" s="21" t="s">
        <v>457</v>
      </c>
      <c r="E381" s="22"/>
    </row>
    <row r="382" spans="1:5" ht="12.75">
      <c r="A382" s="18"/>
      <c r="B382" s="19"/>
      <c r="C382" s="20"/>
      <c r="D382" s="21"/>
      <c r="E382" s="22"/>
    </row>
    <row r="383" spans="1:5" ht="12.75">
      <c r="A383" s="24" t="s">
        <v>458</v>
      </c>
      <c r="B383" s="25"/>
      <c r="C383" s="20" t="str">
        <f aca="true" t="shared" si="19" ref="C383:C414">CONCATENATE(A383,B383)</f>
        <v>87</v>
      </c>
      <c r="D383" s="26" t="s">
        <v>459</v>
      </c>
      <c r="E383" s="34" t="s">
        <v>460</v>
      </c>
    </row>
    <row r="384" spans="1:5" ht="12.75">
      <c r="A384" s="18" t="s">
        <v>458</v>
      </c>
      <c r="B384" s="19" t="s">
        <v>6</v>
      </c>
      <c r="C384" s="20" t="str">
        <f t="shared" si="19"/>
        <v>87000</v>
      </c>
      <c r="D384" s="21" t="s">
        <v>461</v>
      </c>
      <c r="E384" s="22"/>
    </row>
    <row r="385" spans="1:5" ht="12.75">
      <c r="A385" s="18" t="s">
        <v>458</v>
      </c>
      <c r="B385" s="19" t="s">
        <v>29</v>
      </c>
      <c r="C385" s="20" t="str">
        <f t="shared" si="19"/>
        <v>87100</v>
      </c>
      <c r="D385" s="21" t="s">
        <v>462</v>
      </c>
      <c r="E385" s="22" t="s">
        <v>463</v>
      </c>
    </row>
    <row r="386" spans="1:5" ht="12.75">
      <c r="A386" s="18" t="s">
        <v>458</v>
      </c>
      <c r="B386" s="19" t="s">
        <v>55</v>
      </c>
      <c r="C386" s="20" t="str">
        <f t="shared" si="19"/>
        <v>87200</v>
      </c>
      <c r="D386" s="21" t="s">
        <v>464</v>
      </c>
      <c r="E386" s="22"/>
    </row>
    <row r="387" ht="12.75">
      <c r="C387" s="3">
        <f t="shared" si="19"/>
      </c>
    </row>
    <row r="388" ht="12.75">
      <c r="C388" s="3">
        <f t="shared" si="19"/>
      </c>
    </row>
    <row r="389" ht="12.75">
      <c r="C389" s="3">
        <f t="shared" si="19"/>
      </c>
    </row>
    <row r="390" ht="12.75">
      <c r="C390" s="3">
        <f t="shared" si="19"/>
      </c>
    </row>
    <row r="391" ht="12.75">
      <c r="C391" s="3">
        <f t="shared" si="19"/>
      </c>
    </row>
    <row r="392" ht="12.75">
      <c r="C392" s="3">
        <f t="shared" si="19"/>
      </c>
    </row>
    <row r="393" ht="12.75">
      <c r="C393" s="3">
        <f t="shared" si="19"/>
      </c>
    </row>
    <row r="394" ht="12.75">
      <c r="C394" s="3">
        <f t="shared" si="19"/>
      </c>
    </row>
    <row r="395" ht="12.75">
      <c r="C395" s="3">
        <f t="shared" si="19"/>
      </c>
    </row>
    <row r="396" ht="12.75">
      <c r="C396" s="3">
        <f t="shared" si="19"/>
      </c>
    </row>
    <row r="397" ht="12.75">
      <c r="C397" s="3">
        <f t="shared" si="19"/>
      </c>
    </row>
    <row r="398" ht="12.75">
      <c r="C398" s="3">
        <f t="shared" si="19"/>
      </c>
    </row>
    <row r="399" ht="12.75">
      <c r="C399" s="3">
        <f t="shared" si="19"/>
      </c>
    </row>
    <row r="400" ht="12.75">
      <c r="C400" s="3">
        <f t="shared" si="19"/>
      </c>
    </row>
    <row r="401" ht="12.75">
      <c r="C401" s="3">
        <f t="shared" si="19"/>
      </c>
    </row>
    <row r="402" ht="12.75">
      <c r="C402" s="3">
        <f t="shared" si="19"/>
      </c>
    </row>
    <row r="403" ht="12.75">
      <c r="C403" s="3">
        <f t="shared" si="19"/>
      </c>
    </row>
    <row r="404" ht="12.75">
      <c r="C404" s="3">
        <f t="shared" si="19"/>
      </c>
    </row>
    <row r="405" ht="12.75">
      <c r="C405" s="3">
        <f t="shared" si="19"/>
      </c>
    </row>
    <row r="406" ht="12.75">
      <c r="C406" s="3">
        <f t="shared" si="19"/>
      </c>
    </row>
    <row r="407" ht="12.75">
      <c r="C407" s="3">
        <f t="shared" si="19"/>
      </c>
    </row>
    <row r="408" ht="12.75">
      <c r="C408" s="3">
        <f t="shared" si="19"/>
      </c>
    </row>
    <row r="409" ht="12.75">
      <c r="C409" s="3">
        <f t="shared" si="19"/>
      </c>
    </row>
    <row r="410" ht="12.75">
      <c r="C410" s="3">
        <f t="shared" si="19"/>
      </c>
    </row>
    <row r="411" ht="12.75">
      <c r="C411" s="3">
        <f t="shared" si="19"/>
      </c>
    </row>
    <row r="412" ht="12.75">
      <c r="C412" s="3">
        <f t="shared" si="19"/>
      </c>
    </row>
    <row r="413" ht="12.75">
      <c r="C413" s="3">
        <f t="shared" si="19"/>
      </c>
    </row>
    <row r="414" ht="12.75">
      <c r="C414" s="3">
        <f t="shared" si="19"/>
      </c>
    </row>
    <row r="415" ht="12.75">
      <c r="C415" s="3">
        <f aca="true" t="shared" si="20" ref="C415:C446">CONCATENATE(A415,B415)</f>
      </c>
    </row>
    <row r="416" ht="12.75">
      <c r="C416" s="3">
        <f t="shared" si="20"/>
      </c>
    </row>
    <row r="417" ht="12.75">
      <c r="C417" s="3">
        <f t="shared" si="20"/>
      </c>
    </row>
    <row r="418" ht="12.75">
      <c r="C418" s="3">
        <f t="shared" si="20"/>
      </c>
    </row>
    <row r="419" ht="12.75">
      <c r="C419" s="3">
        <f t="shared" si="20"/>
      </c>
    </row>
    <row r="420" ht="12.75">
      <c r="C420" s="3">
        <f t="shared" si="20"/>
      </c>
    </row>
    <row r="421" ht="12.75">
      <c r="C421" s="3">
        <f t="shared" si="20"/>
      </c>
    </row>
    <row r="422" ht="12.75">
      <c r="C422" s="3">
        <f t="shared" si="20"/>
      </c>
    </row>
    <row r="423" ht="12.75">
      <c r="C423" s="3">
        <f t="shared" si="20"/>
      </c>
    </row>
    <row r="424" ht="12.75">
      <c r="C424" s="3">
        <f t="shared" si="20"/>
      </c>
    </row>
    <row r="425" ht="12.75">
      <c r="C425" s="3">
        <f t="shared" si="20"/>
      </c>
    </row>
    <row r="426" ht="12.75">
      <c r="C426" s="3">
        <f t="shared" si="20"/>
      </c>
    </row>
    <row r="427" ht="12.75">
      <c r="C427" s="3">
        <f t="shared" si="20"/>
      </c>
    </row>
    <row r="428" ht="12.75">
      <c r="C428" s="3">
        <f t="shared" si="20"/>
      </c>
    </row>
    <row r="429" ht="12.75">
      <c r="C429" s="3">
        <f t="shared" si="20"/>
      </c>
    </row>
    <row r="430" ht="12.75">
      <c r="C430" s="3">
        <f t="shared" si="20"/>
      </c>
    </row>
    <row r="431" ht="12.75">
      <c r="C431" s="3">
        <f t="shared" si="20"/>
      </c>
    </row>
    <row r="432" ht="12.75">
      <c r="C432" s="3">
        <f t="shared" si="20"/>
      </c>
    </row>
    <row r="433" ht="12.75">
      <c r="C433" s="3">
        <f t="shared" si="20"/>
      </c>
    </row>
    <row r="434" ht="12.75">
      <c r="C434" s="3">
        <f t="shared" si="20"/>
      </c>
    </row>
    <row r="435" ht="12.75">
      <c r="C435" s="3">
        <f t="shared" si="20"/>
      </c>
    </row>
    <row r="436" ht="12.75">
      <c r="C436" s="3">
        <f t="shared" si="20"/>
      </c>
    </row>
    <row r="437" ht="12.75">
      <c r="C437" s="3">
        <f t="shared" si="20"/>
      </c>
    </row>
    <row r="438" ht="12.75">
      <c r="C438" s="3">
        <f t="shared" si="20"/>
      </c>
    </row>
    <row r="439" ht="12.75">
      <c r="C439" s="3">
        <f t="shared" si="20"/>
      </c>
    </row>
    <row r="440" ht="12.75">
      <c r="C440" s="3">
        <f t="shared" si="20"/>
      </c>
    </row>
    <row r="441" ht="12.75">
      <c r="C441" s="3">
        <f t="shared" si="20"/>
      </c>
    </row>
    <row r="442" ht="12.75">
      <c r="C442" s="3">
        <f t="shared" si="20"/>
      </c>
    </row>
    <row r="443" ht="12.75">
      <c r="C443" s="3">
        <f t="shared" si="20"/>
      </c>
    </row>
    <row r="444" ht="12.75">
      <c r="C444" s="3">
        <f t="shared" si="20"/>
      </c>
    </row>
    <row r="445" ht="12.75">
      <c r="C445" s="3">
        <f t="shared" si="20"/>
      </c>
    </row>
    <row r="446" ht="12.75">
      <c r="C446" s="3">
        <f t="shared" si="20"/>
      </c>
    </row>
    <row r="447" ht="12.75">
      <c r="C447" s="3">
        <f aca="true" t="shared" si="21" ref="C447:C478">CONCATENATE(A447,B447)</f>
      </c>
    </row>
    <row r="448" ht="12.75">
      <c r="C448" s="3">
        <f t="shared" si="21"/>
      </c>
    </row>
    <row r="449" ht="12.75">
      <c r="C449" s="3">
        <f t="shared" si="21"/>
      </c>
    </row>
    <row r="450" ht="12.75">
      <c r="C450" s="3">
        <f t="shared" si="21"/>
      </c>
    </row>
    <row r="451" ht="12.75">
      <c r="C451" s="3">
        <f t="shared" si="21"/>
      </c>
    </row>
    <row r="452" ht="12.75">
      <c r="C452" s="3">
        <f t="shared" si="21"/>
      </c>
    </row>
    <row r="453" ht="12.75">
      <c r="C453" s="3">
        <f t="shared" si="21"/>
      </c>
    </row>
    <row r="454" ht="12.75">
      <c r="C454" s="3">
        <f t="shared" si="21"/>
      </c>
    </row>
    <row r="455" ht="12.75">
      <c r="C455" s="3">
        <f t="shared" si="21"/>
      </c>
    </row>
    <row r="456" ht="12.75">
      <c r="C456" s="3">
        <f t="shared" si="21"/>
      </c>
    </row>
    <row r="457" ht="12.75">
      <c r="C457" s="3">
        <f t="shared" si="21"/>
      </c>
    </row>
    <row r="458" ht="12.75">
      <c r="C458" s="3">
        <f t="shared" si="21"/>
      </c>
    </row>
    <row r="459" ht="12.75">
      <c r="C459" s="3">
        <f t="shared" si="21"/>
      </c>
    </row>
    <row r="460" ht="12.75">
      <c r="C460" s="3">
        <f t="shared" si="21"/>
      </c>
    </row>
    <row r="461" ht="12.75">
      <c r="C461" s="3">
        <f t="shared" si="21"/>
      </c>
    </row>
    <row r="462" ht="12.75">
      <c r="C462" s="3">
        <f t="shared" si="21"/>
      </c>
    </row>
    <row r="463" ht="12.75">
      <c r="C463" s="3">
        <f t="shared" si="21"/>
      </c>
    </row>
    <row r="464" ht="12.75">
      <c r="C464" s="3">
        <f t="shared" si="21"/>
      </c>
    </row>
    <row r="465" ht="12.75">
      <c r="C465" s="3">
        <f t="shared" si="21"/>
      </c>
    </row>
    <row r="466" ht="12.75">
      <c r="C466" s="3">
        <f t="shared" si="21"/>
      </c>
    </row>
    <row r="467" ht="12.75">
      <c r="C467" s="3">
        <f t="shared" si="21"/>
      </c>
    </row>
    <row r="468" ht="12.75">
      <c r="C468" s="3">
        <f t="shared" si="21"/>
      </c>
    </row>
    <row r="469" ht="12.75">
      <c r="C469" s="3">
        <f t="shared" si="21"/>
      </c>
    </row>
    <row r="470" ht="12.75">
      <c r="C470" s="3">
        <f t="shared" si="21"/>
      </c>
    </row>
    <row r="471" ht="12.75">
      <c r="C471" s="3">
        <f t="shared" si="21"/>
      </c>
    </row>
    <row r="472" ht="12.75">
      <c r="C472" s="3">
        <f t="shared" si="21"/>
      </c>
    </row>
    <row r="473" ht="12.75">
      <c r="C473" s="3">
        <f t="shared" si="21"/>
      </c>
    </row>
    <row r="474" ht="12.75">
      <c r="C474" s="3">
        <f t="shared" si="21"/>
      </c>
    </row>
    <row r="475" ht="12.75">
      <c r="C475" s="3">
        <f t="shared" si="21"/>
      </c>
    </row>
    <row r="476" ht="12.75">
      <c r="C476" s="3">
        <f t="shared" si="21"/>
      </c>
    </row>
    <row r="477" ht="12.75">
      <c r="C477" s="3">
        <f t="shared" si="21"/>
      </c>
    </row>
    <row r="478" ht="12.75">
      <c r="C478" s="3">
        <f t="shared" si="21"/>
      </c>
    </row>
    <row r="479" ht="12.75">
      <c r="C479" s="3">
        <f aca="true" t="shared" si="22" ref="C479:C510">CONCATENATE(A479,B479)</f>
      </c>
    </row>
    <row r="480" ht="12.75">
      <c r="C480" s="3">
        <f t="shared" si="22"/>
      </c>
    </row>
    <row r="481" ht="12.75">
      <c r="C481" s="3">
        <f t="shared" si="22"/>
      </c>
    </row>
    <row r="482" ht="12.75">
      <c r="C482" s="3">
        <f t="shared" si="22"/>
      </c>
    </row>
    <row r="483" ht="12.75">
      <c r="C483" s="3">
        <f t="shared" si="22"/>
      </c>
    </row>
    <row r="484" ht="12.75">
      <c r="C484" s="3">
        <f t="shared" si="22"/>
      </c>
    </row>
    <row r="485" ht="12.75">
      <c r="C485" s="3">
        <f t="shared" si="22"/>
      </c>
    </row>
    <row r="486" ht="12.75">
      <c r="C486" s="3">
        <f t="shared" si="22"/>
      </c>
    </row>
    <row r="487" ht="12.75">
      <c r="C487" s="3">
        <f t="shared" si="22"/>
      </c>
    </row>
    <row r="488" ht="12.75">
      <c r="C488" s="3">
        <f t="shared" si="22"/>
      </c>
    </row>
    <row r="489" ht="12.75">
      <c r="C489" s="3">
        <f t="shared" si="22"/>
      </c>
    </row>
    <row r="490" ht="12.75">
      <c r="C490" s="3">
        <f t="shared" si="22"/>
      </c>
    </row>
    <row r="491" ht="12.75">
      <c r="C491" s="3">
        <f t="shared" si="22"/>
      </c>
    </row>
    <row r="492" ht="12.75">
      <c r="C492" s="3">
        <f t="shared" si="22"/>
      </c>
    </row>
    <row r="493" ht="12.75">
      <c r="C493" s="3">
        <f t="shared" si="22"/>
      </c>
    </row>
    <row r="494" ht="12.75">
      <c r="C494" s="3">
        <f t="shared" si="22"/>
      </c>
    </row>
    <row r="495" ht="12.75">
      <c r="C495" s="3">
        <f t="shared" si="22"/>
      </c>
    </row>
    <row r="496" ht="12.75">
      <c r="C496" s="3">
        <f t="shared" si="22"/>
      </c>
    </row>
    <row r="497" ht="12.75">
      <c r="C497" s="3">
        <f t="shared" si="22"/>
      </c>
    </row>
    <row r="498" ht="12.75">
      <c r="C498" s="3">
        <f t="shared" si="22"/>
      </c>
    </row>
    <row r="499" ht="12.75">
      <c r="C499" s="3">
        <f t="shared" si="22"/>
      </c>
    </row>
    <row r="500" ht="12.75">
      <c r="C500" s="3">
        <f t="shared" si="22"/>
      </c>
    </row>
    <row r="501" ht="12.75">
      <c r="C501" s="3">
        <f t="shared" si="22"/>
      </c>
    </row>
    <row r="502" ht="12.75">
      <c r="C502" s="3">
        <f t="shared" si="22"/>
      </c>
    </row>
    <row r="503" ht="12.75">
      <c r="C503" s="3">
        <f t="shared" si="22"/>
      </c>
    </row>
    <row r="504" ht="12.75">
      <c r="C504" s="3">
        <f t="shared" si="22"/>
      </c>
    </row>
    <row r="505" ht="12.75">
      <c r="C505" s="3">
        <f t="shared" si="22"/>
      </c>
    </row>
    <row r="506" ht="12.75">
      <c r="C506" s="3">
        <f t="shared" si="22"/>
      </c>
    </row>
    <row r="507" ht="12.75">
      <c r="C507" s="3">
        <f t="shared" si="22"/>
      </c>
    </row>
    <row r="508" ht="12.75">
      <c r="C508" s="3">
        <f t="shared" si="22"/>
      </c>
    </row>
    <row r="509" ht="12.75">
      <c r="C509" s="3">
        <f t="shared" si="22"/>
      </c>
    </row>
    <row r="510" ht="12.75">
      <c r="C510" s="3">
        <f t="shared" si="22"/>
      </c>
    </row>
    <row r="511" ht="12.75">
      <c r="C511" s="3">
        <f aca="true" t="shared" si="23" ref="C511:C542">CONCATENATE(A511,B511)</f>
      </c>
    </row>
    <row r="512" ht="12.75">
      <c r="C512" s="3">
        <f t="shared" si="23"/>
      </c>
    </row>
    <row r="513" ht="12.75">
      <c r="C513" s="3">
        <f t="shared" si="23"/>
      </c>
    </row>
    <row r="514" ht="12.75">
      <c r="C514" s="3">
        <f t="shared" si="23"/>
      </c>
    </row>
    <row r="515" ht="12.75">
      <c r="C515" s="3">
        <f t="shared" si="23"/>
      </c>
    </row>
    <row r="516" ht="12.75">
      <c r="C516" s="3">
        <f t="shared" si="23"/>
      </c>
    </row>
    <row r="517" ht="12.75">
      <c r="C517" s="3">
        <f t="shared" si="23"/>
      </c>
    </row>
    <row r="518" ht="12.75">
      <c r="C518" s="3">
        <f t="shared" si="23"/>
      </c>
    </row>
    <row r="519" ht="12.75">
      <c r="C519" s="3">
        <f t="shared" si="23"/>
      </c>
    </row>
    <row r="520" ht="12.75">
      <c r="C520" s="3">
        <f t="shared" si="23"/>
      </c>
    </row>
    <row r="521" ht="12.75">
      <c r="C521" s="3">
        <f t="shared" si="23"/>
      </c>
    </row>
    <row r="522" ht="12.75">
      <c r="C522" s="3">
        <f t="shared" si="23"/>
      </c>
    </row>
    <row r="523" ht="12.75">
      <c r="C523" s="3">
        <f t="shared" si="23"/>
      </c>
    </row>
    <row r="524" ht="12.75">
      <c r="C524" s="3">
        <f t="shared" si="23"/>
      </c>
    </row>
    <row r="525" ht="12.75">
      <c r="C525" s="3">
        <f t="shared" si="23"/>
      </c>
    </row>
    <row r="526" ht="12.75">
      <c r="C526" s="3">
        <f t="shared" si="23"/>
      </c>
    </row>
    <row r="527" ht="12.75">
      <c r="C527" s="3">
        <f t="shared" si="23"/>
      </c>
    </row>
    <row r="528" ht="12.75">
      <c r="C528" s="3">
        <f t="shared" si="23"/>
      </c>
    </row>
    <row r="529" ht="12.75">
      <c r="C529" s="3">
        <f t="shared" si="23"/>
      </c>
    </row>
    <row r="530" ht="12.75">
      <c r="C530" s="3">
        <f t="shared" si="23"/>
      </c>
    </row>
    <row r="531" ht="12.75">
      <c r="C531" s="3">
        <f t="shared" si="23"/>
      </c>
    </row>
    <row r="532" ht="12.75">
      <c r="C532" s="3">
        <f t="shared" si="23"/>
      </c>
    </row>
    <row r="533" ht="12.75">
      <c r="C533" s="3">
        <f t="shared" si="23"/>
      </c>
    </row>
    <row r="534" ht="12.75">
      <c r="C534" s="3">
        <f t="shared" si="23"/>
      </c>
    </row>
    <row r="535" ht="12.75">
      <c r="C535" s="3">
        <f t="shared" si="23"/>
      </c>
    </row>
    <row r="536" ht="12.75">
      <c r="C536" s="3">
        <f t="shared" si="23"/>
      </c>
    </row>
    <row r="537" ht="12.75">
      <c r="C537" s="3">
        <f t="shared" si="23"/>
      </c>
    </row>
    <row r="538" ht="12.75">
      <c r="C538" s="3">
        <f t="shared" si="23"/>
      </c>
    </row>
    <row r="539" ht="12.75">
      <c r="C539" s="3">
        <f t="shared" si="23"/>
      </c>
    </row>
    <row r="540" ht="12.75">
      <c r="C540" s="3">
        <f t="shared" si="23"/>
      </c>
    </row>
    <row r="541" ht="12.75">
      <c r="C541" s="3">
        <f t="shared" si="23"/>
      </c>
    </row>
    <row r="542" ht="12.75">
      <c r="C542" s="3">
        <f t="shared" si="23"/>
      </c>
    </row>
    <row r="543" ht="12.75">
      <c r="C543" s="3">
        <f aca="true" t="shared" si="24" ref="C543:C570">CONCATENATE(A543,B543)</f>
      </c>
    </row>
    <row r="544" ht="12.75">
      <c r="C544" s="3">
        <f t="shared" si="24"/>
      </c>
    </row>
    <row r="545" ht="12.75">
      <c r="C545" s="3">
        <f t="shared" si="24"/>
      </c>
    </row>
    <row r="546" ht="12.75">
      <c r="C546" s="3">
        <f t="shared" si="24"/>
      </c>
    </row>
    <row r="547" ht="12.75">
      <c r="C547" s="3">
        <f t="shared" si="24"/>
      </c>
    </row>
    <row r="548" ht="12.75">
      <c r="C548" s="3">
        <f t="shared" si="24"/>
      </c>
    </row>
    <row r="549" ht="12.75">
      <c r="C549" s="3">
        <f t="shared" si="24"/>
      </c>
    </row>
    <row r="550" ht="12.75">
      <c r="C550" s="3">
        <f t="shared" si="24"/>
      </c>
    </row>
    <row r="551" ht="12.75">
      <c r="C551" s="3">
        <f t="shared" si="24"/>
      </c>
    </row>
    <row r="552" ht="12.75">
      <c r="C552" s="3">
        <f t="shared" si="24"/>
      </c>
    </row>
    <row r="553" ht="12.75">
      <c r="C553" s="3">
        <f t="shared" si="24"/>
      </c>
    </row>
    <row r="554" ht="12.75">
      <c r="C554" s="3">
        <f t="shared" si="24"/>
      </c>
    </row>
    <row r="555" ht="12.75">
      <c r="C555" s="3">
        <f t="shared" si="24"/>
      </c>
    </row>
    <row r="556" ht="12.75">
      <c r="C556" s="3">
        <f t="shared" si="24"/>
      </c>
    </row>
    <row r="557" ht="12.75">
      <c r="C557" s="3">
        <f t="shared" si="24"/>
      </c>
    </row>
    <row r="558" ht="12.75">
      <c r="C558" s="3">
        <f t="shared" si="24"/>
      </c>
    </row>
    <row r="559" ht="12.75">
      <c r="C559" s="3">
        <f t="shared" si="24"/>
      </c>
    </row>
    <row r="560" ht="12.75">
      <c r="C560" s="3">
        <f t="shared" si="24"/>
      </c>
    </row>
    <row r="561" ht="12.75">
      <c r="C561" s="3">
        <f t="shared" si="24"/>
      </c>
    </row>
    <row r="562" ht="12.75">
      <c r="C562" s="3">
        <f t="shared" si="24"/>
      </c>
    </row>
    <row r="563" ht="12.75">
      <c r="C563" s="3">
        <f t="shared" si="24"/>
      </c>
    </row>
    <row r="564" ht="12.75">
      <c r="C564" s="3">
        <f t="shared" si="24"/>
      </c>
    </row>
    <row r="565" ht="12.75">
      <c r="C565" s="3">
        <f t="shared" si="24"/>
      </c>
    </row>
    <row r="566" ht="12.75">
      <c r="C566" s="3">
        <f t="shared" si="24"/>
      </c>
    </row>
    <row r="567" ht="12.75">
      <c r="C567" s="3">
        <f t="shared" si="24"/>
      </c>
    </row>
    <row r="568" ht="12.75">
      <c r="C568" s="3">
        <f t="shared" si="24"/>
      </c>
    </row>
    <row r="569" ht="12.75">
      <c r="C569" s="3">
        <f t="shared" si="24"/>
      </c>
    </row>
    <row r="570" ht="12.75">
      <c r="C570" s="3">
        <f t="shared" si="24"/>
      </c>
    </row>
  </sheetData>
  <sheetProtection password="8F35" sheet="1" formatCells="0" formatColumns="0" formatRows="0"/>
  <mergeCells count="7">
    <mergeCell ref="A51:B51"/>
    <mergeCell ref="A4:B4"/>
    <mergeCell ref="A5:B5"/>
    <mergeCell ref="A12:B12"/>
    <mergeCell ref="A20:B20"/>
    <mergeCell ref="A23:B23"/>
    <mergeCell ref="A43:B43"/>
  </mergeCells>
  <printOptions horizontalCentered="1"/>
  <pageMargins left="0.2986111111111111" right="0.3138888888888889" top="0.5604166666666667" bottom="0.51875" header="0.2951388888888889" footer="0.2534722222222222"/>
  <pageSetup firstPageNumber="1" useFirstPageNumber="1" horizontalDpi="300" verticalDpi="300" orientation="portrait" paperSize="9" scale="67" r:id="rId1"/>
  <headerFooter alignWithMargins="0">
    <oddHeader>&amp;C&amp;"Times New Roman,Normal"&amp;12&amp;A</oddHeader>
    <oddFooter>&amp;C&amp;"Times New Roman,Normal"&amp;12Page &amp;P</oddFooter>
  </headerFooter>
</worksheet>
</file>

<file path=xl/worksheets/sheet10.xml><?xml version="1.0" encoding="utf-8"?>
<worksheet xmlns="http://schemas.openxmlformats.org/spreadsheetml/2006/main" xmlns:r="http://schemas.openxmlformats.org/officeDocument/2006/relationships">
  <dimension ref="A1:Q541"/>
  <sheetViews>
    <sheetView showGridLines="0" zoomScale="84" zoomScaleNormal="84" zoomScalePageLayoutView="0" workbookViewId="0" topLeftCell="A1">
      <pane ySplit="7" topLeftCell="A8" activePane="bottomLeft" state="frozen"/>
      <selection pane="topLeft" activeCell="B6" sqref="B6"/>
      <selection pane="bottomLeft" activeCell="D4" sqref="D4"/>
    </sheetView>
  </sheetViews>
  <sheetFormatPr defaultColWidth="11.57421875" defaultRowHeight="12.75"/>
  <cols>
    <col min="1" max="1" width="6.7109375" style="1" customWidth="1"/>
    <col min="2" max="2" width="9.00390625" style="2" customWidth="1"/>
    <col min="3" max="3" width="11.57421875" style="3" hidden="1" customWidth="1"/>
    <col min="4" max="4" width="73.421875" style="4" customWidth="1"/>
    <col min="5" max="5" width="11.57421875" style="95" customWidth="1"/>
    <col min="6" max="7" width="11.57421875" style="6" customWidth="1"/>
    <col min="8" max="17" width="11.57421875" style="0" customWidth="1"/>
    <col min="18" max="16384" width="11.57421875" style="6" customWidth="1"/>
  </cols>
  <sheetData>
    <row r="1" spans="1:2" ht="12.75">
      <c r="A1" s="298" t="s">
        <v>814</v>
      </c>
      <c r="B1" s="6"/>
    </row>
    <row r="2" spans="1:10" s="43" customFormat="1" ht="16.5" customHeight="1">
      <c r="A2" s="36" t="s">
        <v>526</v>
      </c>
      <c r="B2"/>
      <c r="C2"/>
      <c r="D2" s="36">
        <f>'Comptes Analytiques'!$B$2</f>
        <v>0</v>
      </c>
      <c r="E2" s="39"/>
      <c r="F2" s="40"/>
      <c r="G2" s="38"/>
      <c r="H2" s="41"/>
      <c r="I2" s="42"/>
      <c r="J2" s="42"/>
    </row>
    <row r="3" spans="1:17" s="43" customFormat="1" ht="16.5" customHeight="1">
      <c r="A3" s="44" t="s">
        <v>466</v>
      </c>
      <c r="B3" s="60"/>
      <c r="C3"/>
      <c r="D3" s="44">
        <f>'Balance Générale'!D3</f>
        <v>0</v>
      </c>
      <c r="E3" s="39"/>
      <c r="F3" s="40"/>
      <c r="G3" s="38"/>
      <c r="H3"/>
      <c r="I3"/>
      <c r="J3"/>
      <c r="K3"/>
      <c r="L3"/>
      <c r="M3"/>
      <c r="N3"/>
      <c r="O3"/>
      <c r="P3"/>
      <c r="Q3"/>
    </row>
    <row r="4" spans="1:17" s="23" customFormat="1" ht="16.5">
      <c r="A4" s="7" t="s">
        <v>527</v>
      </c>
      <c r="B4" s="46"/>
      <c r="C4"/>
      <c r="D4" s="44">
        <f>'Grand Livre'!$H$3</f>
        <v>0</v>
      </c>
      <c r="E4"/>
      <c r="F4" s="48"/>
      <c r="G4" s="47"/>
      <c r="H4"/>
      <c r="I4"/>
      <c r="J4"/>
      <c r="K4"/>
      <c r="L4"/>
      <c r="M4"/>
      <c r="N4"/>
      <c r="O4"/>
      <c r="P4"/>
      <c r="Q4"/>
    </row>
    <row r="5" spans="1:17" s="23" customFormat="1" ht="16.5">
      <c r="A5" s="7" t="s">
        <v>528</v>
      </c>
      <c r="B5" s="46"/>
      <c r="C5"/>
      <c r="D5" s="47"/>
      <c r="E5"/>
      <c r="F5" s="48"/>
      <c r="G5" s="47"/>
      <c r="H5"/>
      <c r="I5"/>
      <c r="J5"/>
      <c r="K5"/>
      <c r="L5"/>
      <c r="M5"/>
      <c r="N5"/>
      <c r="O5"/>
      <c r="P5"/>
      <c r="Q5"/>
    </row>
    <row r="6" spans="1:17" s="23" customFormat="1" ht="16.5">
      <c r="A6" s="7"/>
      <c r="B6" s="46"/>
      <c r="C6"/>
      <c r="D6" s="10"/>
      <c r="E6" s="96"/>
      <c r="F6" s="96"/>
      <c r="G6" s="56"/>
      <c r="H6"/>
      <c r="I6"/>
      <c r="J6"/>
      <c r="K6"/>
      <c r="L6"/>
      <c r="M6"/>
      <c r="N6"/>
      <c r="O6"/>
      <c r="P6"/>
      <c r="Q6"/>
    </row>
    <row r="7" spans="1:7" ht="15.75" customHeight="1">
      <c r="A7" s="348" t="s">
        <v>1</v>
      </c>
      <c r="B7" s="348"/>
      <c r="C7" s="9"/>
      <c r="D7" s="97" t="s">
        <v>2</v>
      </c>
      <c r="E7" s="98" t="s">
        <v>495</v>
      </c>
      <c r="F7" s="99" t="s">
        <v>496</v>
      </c>
      <c r="G7" s="99" t="s">
        <v>529</v>
      </c>
    </row>
    <row r="8" spans="1:17" s="23" customFormat="1" ht="18.75">
      <c r="A8"/>
      <c r="B8" s="64"/>
      <c r="C8" s="100"/>
      <c r="D8" s="101" t="s">
        <v>4</v>
      </c>
      <c r="E8" t="s">
        <v>530</v>
      </c>
      <c r="F8" t="s">
        <v>530</v>
      </c>
      <c r="G8" t="s">
        <v>530</v>
      </c>
      <c r="H8"/>
      <c r="I8"/>
      <c r="J8"/>
      <c r="K8"/>
      <c r="L8"/>
      <c r="M8"/>
      <c r="N8"/>
      <c r="O8"/>
      <c r="P8"/>
      <c r="Q8"/>
    </row>
    <row r="9" spans="1:17" s="23" customFormat="1" ht="12.75">
      <c r="A9" s="1" t="s">
        <v>5</v>
      </c>
      <c r="B9" s="2" t="s">
        <v>6</v>
      </c>
      <c r="C9" s="3" t="str">
        <f>CONCATENATE(A9,B9)</f>
        <v>10000</v>
      </c>
      <c r="D9" s="4" t="s">
        <v>7</v>
      </c>
      <c r="E9" s="95">
        <f>SUMIF('Grand Livre'!$F$10:$L$997,C9,'Grand Livre'!$K$10:$K$998)</f>
        <v>0</v>
      </c>
      <c r="F9" s="95">
        <f>SUMIF('Grand Livre'!$F$10:$L$997,C9,'Grand Livre'!L$10:L$998)</f>
        <v>0</v>
      </c>
      <c r="G9" s="95">
        <f>F9-E9</f>
        <v>0</v>
      </c>
      <c r="H9"/>
      <c r="I9"/>
      <c r="J9"/>
      <c r="K9"/>
      <c r="L9"/>
      <c r="M9"/>
      <c r="N9"/>
      <c r="O9"/>
      <c r="P9"/>
      <c r="Q9"/>
    </row>
    <row r="10" spans="1:7" ht="12.75">
      <c r="A10" s="1" t="s">
        <v>9</v>
      </c>
      <c r="B10" s="2" t="s">
        <v>6</v>
      </c>
      <c r="C10" s="3" t="str">
        <f>CONCATENATE(A10,B10)</f>
        <v>13000</v>
      </c>
      <c r="D10" s="4" t="s">
        <v>10</v>
      </c>
      <c r="E10" s="95">
        <f>SUMIF('Grand Livre'!$F$10:$L$997,C10,'Grand Livre'!$K$10:$K$998)</f>
        <v>0</v>
      </c>
      <c r="F10" s="95">
        <f>SUMIF('Grand Livre'!$F$10:$L$997,C10,'Grand Livre'!L$10:L$998)</f>
        <v>0</v>
      </c>
      <c r="G10" s="95">
        <f>F10-E10</f>
        <v>0</v>
      </c>
    </row>
    <row r="11" spans="1:7" ht="12.75">
      <c r="A11" s="1" t="s">
        <v>11</v>
      </c>
      <c r="B11" s="2" t="s">
        <v>6</v>
      </c>
      <c r="C11" s="3" t="str">
        <f>CONCATENATE(A11,B11)</f>
        <v>16000</v>
      </c>
      <c r="D11" s="4" t="s">
        <v>12</v>
      </c>
      <c r="E11" s="95">
        <f>SUMIF('Grand Livre'!$F$10:$L$997,C11,'Grand Livre'!$K$10:$K$998)</f>
        <v>0</v>
      </c>
      <c r="F11" s="95">
        <f>SUMIF('Grand Livre'!$F$10:$L$997,C11,'Grand Livre'!L$10:L$998)</f>
        <v>0</v>
      </c>
      <c r="G11" s="95">
        <f>F11-E11</f>
        <v>0</v>
      </c>
    </row>
    <row r="12" spans="1:17" s="23" customFormat="1" ht="18.75">
      <c r="A12"/>
      <c r="B12" s="64"/>
      <c r="C12" s="100"/>
      <c r="D12" s="101" t="s">
        <v>14</v>
      </c>
      <c r="E12" t="s">
        <v>530</v>
      </c>
      <c r="F12" t="s">
        <v>530</v>
      </c>
      <c r="G12" t="s">
        <v>530</v>
      </c>
      <c r="H12"/>
      <c r="I12"/>
      <c r="J12"/>
      <c r="K12"/>
      <c r="L12"/>
      <c r="M12"/>
      <c r="N12"/>
      <c r="O12"/>
      <c r="P12"/>
      <c r="Q12"/>
    </row>
    <row r="13" spans="1:7" ht="12.75">
      <c r="A13" s="1" t="s">
        <v>15</v>
      </c>
      <c r="B13" s="2" t="s">
        <v>6</v>
      </c>
      <c r="C13" s="3" t="str">
        <f>CONCATENATE(A13,B13)</f>
        <v>20000</v>
      </c>
      <c r="D13" s="4" t="s">
        <v>16</v>
      </c>
      <c r="E13" s="95">
        <f>SUMIF('Grand Livre'!$F$10:$L$997,C13,'Grand Livre'!$K$10:$K$998)</f>
        <v>0</v>
      </c>
      <c r="F13" s="95">
        <f>SUMIF('Grand Livre'!$F$10:$L$997,C13,'Grand Livre'!L$10:L$998)</f>
        <v>0</v>
      </c>
      <c r="G13" s="95">
        <f>E13-F13</f>
        <v>0</v>
      </c>
    </row>
    <row r="14" spans="1:7" ht="12.75">
      <c r="A14" s="1" t="s">
        <v>18</v>
      </c>
      <c r="B14" s="2" t="s">
        <v>6</v>
      </c>
      <c r="C14" s="3" t="str">
        <f>CONCATENATE(A14,B14)</f>
        <v>21000</v>
      </c>
      <c r="D14" s="4" t="s">
        <v>19</v>
      </c>
      <c r="E14" s="95">
        <f>SUMIF('Grand Livre'!$F$10:$L$997,C14,'Grand Livre'!$K$10:$K$998)</f>
        <v>0</v>
      </c>
      <c r="F14" s="95">
        <f>SUMIF('Grand Livre'!$F$10:$L$997,C14,'Grand Livre'!L$10:L$998)</f>
        <v>0</v>
      </c>
      <c r="G14" s="95">
        <f>E14-F14</f>
        <v>0</v>
      </c>
    </row>
    <row r="15" spans="1:7" ht="12.75">
      <c r="A15" s="1" t="s">
        <v>21</v>
      </c>
      <c r="B15" s="2" t="s">
        <v>6</v>
      </c>
      <c r="C15" s="3" t="str">
        <f>CONCATENATE(A15,B15)</f>
        <v>27000</v>
      </c>
      <c r="D15" s="4" t="s">
        <v>22</v>
      </c>
      <c r="E15" s="95">
        <f>SUMIF('Grand Livre'!$F$10:$L$997,C15,'Grand Livre'!$K$10:$K$998)</f>
        <v>0</v>
      </c>
      <c r="F15" s="95">
        <f>SUMIF('Grand Livre'!$F$10:$L$997,C15,'Grand Livre'!L$10:L$998)</f>
        <v>0</v>
      </c>
      <c r="G15" s="95">
        <f>E15-F15</f>
        <v>0</v>
      </c>
    </row>
    <row r="16" spans="4:7" ht="18.75">
      <c r="D16" s="101" t="s">
        <v>24</v>
      </c>
      <c r="E16" t="s">
        <v>530</v>
      </c>
      <c r="F16" t="s">
        <v>530</v>
      </c>
      <c r="G16" t="s">
        <v>530</v>
      </c>
    </row>
    <row r="17" spans="1:7" ht="12.75">
      <c r="A17" s="1" t="s">
        <v>25</v>
      </c>
      <c r="B17" s="2" t="s">
        <v>6</v>
      </c>
      <c r="C17" s="3" t="str">
        <f>CONCATENATE(A17,B17)</f>
        <v>35000</v>
      </c>
      <c r="D17" s="4" t="s">
        <v>26</v>
      </c>
      <c r="E17" s="95">
        <f>SUMIF('Grand Livre'!$F$10:$L$997,C17,'Grand Livre'!$K$10:$K$998)</f>
        <v>0</v>
      </c>
      <c r="F17" s="95">
        <f>SUMIF('Grand Livre'!$F$10:$L$997,C17,'Grand Livre'!L$10:L$998)</f>
        <v>0</v>
      </c>
      <c r="G17" s="95">
        <f>F17-E17</f>
        <v>0</v>
      </c>
    </row>
    <row r="18" spans="1:17" s="23" customFormat="1" ht="18.75">
      <c r="A18"/>
      <c r="B18" s="64"/>
      <c r="C18" s="100"/>
      <c r="D18" s="101" t="s">
        <v>27</v>
      </c>
      <c r="E18" t="s">
        <v>530</v>
      </c>
      <c r="F18" t="s">
        <v>530</v>
      </c>
      <c r="G18" t="s">
        <v>530</v>
      </c>
      <c r="H18"/>
      <c r="I18"/>
      <c r="J18"/>
      <c r="K18"/>
      <c r="L18"/>
      <c r="M18"/>
      <c r="N18"/>
      <c r="O18"/>
      <c r="P18"/>
      <c r="Q18"/>
    </row>
    <row r="19" spans="1:7" ht="12.75" hidden="1">
      <c r="A19" s="1" t="s">
        <v>764</v>
      </c>
      <c r="B19" s="2" t="s">
        <v>29</v>
      </c>
      <c r="C19" s="3" t="str">
        <f aca="true" t="shared" si="0" ref="C19:C36">CONCATENATE(A19,B19)</f>
        <v>41100</v>
      </c>
      <c r="D19" s="4" t="str">
        <f>'Balance Générale'!D25</f>
        <v>Section 1 </v>
      </c>
      <c r="E19" s="95">
        <f>SUMIF('Grand Livre'!$F$10:$L$997,C19,'Grand Livre'!$K$10:$K$998)</f>
        <v>0</v>
      </c>
      <c r="F19" s="95">
        <f>SUMIF('Grand Livre'!$F$10:$L$997,C19,'Grand Livre'!L$10:L$998)</f>
        <v>0</v>
      </c>
      <c r="G19" s="95">
        <f aca="true" t="shared" si="1" ref="G19:G29">F19-E19</f>
        <v>0</v>
      </c>
    </row>
    <row r="20" spans="1:7" ht="12.75" hidden="1">
      <c r="A20" s="1" t="s">
        <v>764</v>
      </c>
      <c r="B20" s="2" t="s">
        <v>140</v>
      </c>
      <c r="C20" s="3" t="str">
        <f t="shared" si="0"/>
        <v>41110</v>
      </c>
      <c r="D20" s="4" t="str">
        <f>'Balance Générale'!D26</f>
        <v>Section 2</v>
      </c>
      <c r="E20" s="95">
        <f>SUMIF('Grand Livre'!$F$10:$L$997,C20,'Grand Livre'!$K$10:$K$998)</f>
        <v>0</v>
      </c>
      <c r="F20" s="95">
        <f>SUMIF('Grand Livre'!$F$10:$L$997,C20,'Grand Livre'!L$10:L$998)</f>
        <v>0</v>
      </c>
      <c r="G20" s="95">
        <f t="shared" si="1"/>
        <v>0</v>
      </c>
    </row>
    <row r="21" spans="1:7" ht="12.75" hidden="1">
      <c r="A21" s="1" t="s">
        <v>764</v>
      </c>
      <c r="B21" s="2" t="s">
        <v>192</v>
      </c>
      <c r="C21" s="3" t="str">
        <f t="shared" si="0"/>
        <v>41120</v>
      </c>
      <c r="D21" s="4" t="str">
        <f>'Balance Générale'!D27</f>
        <v>Section 3</v>
      </c>
      <c r="E21" s="95">
        <f>SUMIF('Grand Livre'!$F$10:$L$997,C21,'Grand Livre'!$K$10:$K$998)</f>
        <v>0</v>
      </c>
      <c r="F21" s="95">
        <f>SUMIF('Grand Livre'!$F$10:$L$997,C21,'Grand Livre'!L$10:L$998)</f>
        <v>0</v>
      </c>
      <c r="G21" s="95">
        <f t="shared" si="1"/>
        <v>0</v>
      </c>
    </row>
    <row r="22" spans="1:7" ht="12.75" hidden="1">
      <c r="A22" s="1" t="s">
        <v>764</v>
      </c>
      <c r="B22" s="2" t="s">
        <v>194</v>
      </c>
      <c r="C22" s="3" t="str">
        <f t="shared" si="0"/>
        <v>41130</v>
      </c>
      <c r="D22" s="4" t="str">
        <f>'Balance Générale'!D28</f>
        <v>Section 4</v>
      </c>
      <c r="E22" s="95">
        <f>SUMIF('Grand Livre'!$F$10:$L$997,C22,'Grand Livre'!$K$10:$K$998)</f>
        <v>0</v>
      </c>
      <c r="F22" s="95">
        <f>SUMIF('Grand Livre'!$F$10:$L$997,C22,'Grand Livre'!L$10:L$998)</f>
        <v>0</v>
      </c>
      <c r="G22" s="95">
        <f t="shared" si="1"/>
        <v>0</v>
      </c>
    </row>
    <row r="23" spans="1:7" ht="12.75" hidden="1">
      <c r="A23" s="1" t="s">
        <v>764</v>
      </c>
      <c r="B23" s="2" t="s">
        <v>142</v>
      </c>
      <c r="C23" s="3" t="str">
        <f t="shared" si="0"/>
        <v>41140</v>
      </c>
      <c r="D23" s="4" t="str">
        <f>'Balance Générale'!D29</f>
        <v>Section 5</v>
      </c>
      <c r="E23" s="95">
        <f>SUMIF('Grand Livre'!$F$10:$L$997,C23,'Grand Livre'!$K$10:$K$998)</f>
        <v>0</v>
      </c>
      <c r="F23" s="95">
        <f>SUMIF('Grand Livre'!$F$10:$L$997,C23,'Grand Livre'!L$10:L$998)</f>
        <v>0</v>
      </c>
      <c r="G23" s="95">
        <f t="shared" si="1"/>
        <v>0</v>
      </c>
    </row>
    <row r="24" spans="1:7" ht="12.75" hidden="1">
      <c r="A24" s="1" t="s">
        <v>764</v>
      </c>
      <c r="B24" s="2" t="s">
        <v>232</v>
      </c>
      <c r="C24" s="3" t="str">
        <f t="shared" si="0"/>
        <v>41150</v>
      </c>
      <c r="D24" s="4" t="str">
        <f>'Balance Générale'!D30</f>
        <v>Section 6</v>
      </c>
      <c r="E24" s="95">
        <f>SUMIF('Grand Livre'!$F$10:$L$997,C24,'Grand Livre'!$K$10:$K$998)</f>
        <v>0</v>
      </c>
      <c r="F24" s="95">
        <f>SUMIF('Grand Livre'!$F$10:$L$997,C24,'Grand Livre'!L$10:L$998)</f>
        <v>0</v>
      </c>
      <c r="G24" s="95">
        <f t="shared" si="1"/>
        <v>0</v>
      </c>
    </row>
    <row r="25" spans="1:7" ht="12.75" hidden="1">
      <c r="A25" s="1" t="s">
        <v>764</v>
      </c>
      <c r="B25" s="2" t="s">
        <v>257</v>
      </c>
      <c r="C25" s="3" t="str">
        <f t="shared" si="0"/>
        <v>41160</v>
      </c>
      <c r="D25" s="4" t="str">
        <f>'Balance Générale'!D31</f>
        <v>Section 7</v>
      </c>
      <c r="E25" s="95">
        <f>SUMIF('Grand Livre'!$F$10:$L$997,C25,'Grand Livre'!$K$10:$K$998)</f>
        <v>0</v>
      </c>
      <c r="F25" s="95">
        <f>SUMIF('Grand Livre'!$F$10:$L$997,C25,'Grand Livre'!L$10:L$998)</f>
        <v>0</v>
      </c>
      <c r="G25" s="95">
        <f t="shared" si="1"/>
        <v>0</v>
      </c>
    </row>
    <row r="26" spans="1:7" ht="12.75" hidden="1">
      <c r="A26" s="1" t="s">
        <v>764</v>
      </c>
      <c r="B26" s="2" t="s">
        <v>292</v>
      </c>
      <c r="C26" s="3" t="str">
        <f t="shared" si="0"/>
        <v>41170</v>
      </c>
      <c r="D26" s="4" t="str">
        <f>'Balance Générale'!D32</f>
        <v>Section 8</v>
      </c>
      <c r="E26" s="95">
        <f>SUMIF('Grand Livre'!$F$10:$L$997,C26,'Grand Livre'!$K$10:$K$998)</f>
        <v>0</v>
      </c>
      <c r="F26" s="95">
        <f>SUMIF('Grand Livre'!$F$10:$L$997,C26,'Grand Livre'!L$10:L$998)</f>
        <v>0</v>
      </c>
      <c r="G26" s="95">
        <f t="shared" si="1"/>
        <v>0</v>
      </c>
    </row>
    <row r="27" spans="1:7" ht="12.75" hidden="1">
      <c r="A27" s="1" t="s">
        <v>764</v>
      </c>
      <c r="B27" s="2" t="s">
        <v>197</v>
      </c>
      <c r="C27" s="3" t="str">
        <f t="shared" si="0"/>
        <v>41180</v>
      </c>
      <c r="D27" s="4" t="str">
        <f>'Balance Générale'!D33</f>
        <v>Section 9</v>
      </c>
      <c r="E27" s="95">
        <f>SUMIF('Grand Livre'!$F$10:$L$997,C27,'Grand Livre'!$K$10:$K$998)</f>
        <v>0</v>
      </c>
      <c r="F27" s="95">
        <f>SUMIF('Grand Livre'!$F$10:$L$997,C27,'Grand Livre'!L$10:L$998)</f>
        <v>0</v>
      </c>
      <c r="G27" s="95">
        <f t="shared" si="1"/>
        <v>0</v>
      </c>
    </row>
    <row r="28" spans="1:7" ht="12.75" hidden="1">
      <c r="A28" s="1" t="s">
        <v>764</v>
      </c>
      <c r="B28" s="2" t="s">
        <v>775</v>
      </c>
      <c r="C28" s="3" t="str">
        <f t="shared" si="0"/>
        <v>41190</v>
      </c>
      <c r="D28" s="4" t="str">
        <f>'Balance Générale'!D34</f>
        <v>Section 10</v>
      </c>
      <c r="E28" s="95">
        <f>SUMIF('Grand Livre'!$F$10:$L$997,C28,'Grand Livre'!$K$10:$K$998)</f>
        <v>0</v>
      </c>
      <c r="F28" s="95">
        <f>SUMIF('Grand Livre'!$F$10:$L$997,C28,'Grand Livre'!L$10:L$998)</f>
        <v>0</v>
      </c>
      <c r="G28" s="95">
        <f t="shared" si="1"/>
        <v>0</v>
      </c>
    </row>
    <row r="29" spans="1:7" ht="12.75" hidden="1">
      <c r="A29" s="1" t="s">
        <v>764</v>
      </c>
      <c r="B29" s="2" t="s">
        <v>55</v>
      </c>
      <c r="C29" s="3" t="str">
        <f t="shared" si="0"/>
        <v>41200</v>
      </c>
      <c r="D29" s="4" t="s">
        <v>774</v>
      </c>
      <c r="E29" s="95">
        <f>SUMIF('Grand Livre'!$F$10:$L$997,C29,'Grand Livre'!$K$10:$K$998)</f>
        <v>0</v>
      </c>
      <c r="F29" s="95">
        <f>SUMIF('Grand Livre'!$F$10:$L$997,C29,'Grand Livre'!L$10:L$998)</f>
        <v>0</v>
      </c>
      <c r="G29" s="95">
        <f t="shared" si="1"/>
        <v>0</v>
      </c>
    </row>
    <row r="30" spans="1:7" ht="12.75">
      <c r="A30" s="1" t="s">
        <v>764</v>
      </c>
      <c r="B30" s="2" t="s">
        <v>39</v>
      </c>
      <c r="C30" s="3" t="str">
        <f t="shared" si="0"/>
        <v>41600</v>
      </c>
      <c r="D30" s="4" t="s">
        <v>779</v>
      </c>
      <c r="E30" s="95">
        <f>SUMIF('Grand Livre'!$F$10:$L$997,C30,'Grand Livre'!$K$10:$K$998)</f>
        <v>0</v>
      </c>
      <c r="F30" s="95">
        <f>SUMIF('Grand Livre'!$F$10:$L$997,C30,'Grand Livre'!L$10:L$998)</f>
        <v>0</v>
      </c>
      <c r="G30" s="95">
        <f>F30-E30</f>
        <v>0</v>
      </c>
    </row>
    <row r="31" spans="1:7" ht="12.75">
      <c r="A31" s="1" t="s">
        <v>28</v>
      </c>
      <c r="B31" s="2" t="s">
        <v>29</v>
      </c>
      <c r="C31" s="3" t="str">
        <f t="shared" si="0"/>
        <v>42100</v>
      </c>
      <c r="D31" s="4" t="s">
        <v>30</v>
      </c>
      <c r="E31" s="95">
        <f>SUMIF('Grand Livre'!$F$10:$L$997,C31,'Grand Livre'!$K$10:$K$998)</f>
        <v>0</v>
      </c>
      <c r="F31" s="95">
        <f>SUMIF('Grand Livre'!$F$10:$L$997,C31,'Grand Livre'!L$10:L$998)</f>
        <v>0</v>
      </c>
      <c r="G31" s="95">
        <f>F31-E31</f>
        <v>0</v>
      </c>
    </row>
    <row r="32" spans="1:7" ht="12.75">
      <c r="A32" s="1" t="s">
        <v>820</v>
      </c>
      <c r="B32" s="2" t="s">
        <v>6</v>
      </c>
      <c r="C32" s="3" t="str">
        <f>CONCATENATE(A32,B32)</f>
        <v>43000</v>
      </c>
      <c r="D32" s="4" t="s">
        <v>821</v>
      </c>
      <c r="E32" s="95">
        <f>SUMIF('Grand Livre'!$F$10:$L$997,C32,'Grand Livre'!$K$10:$K$998)</f>
        <v>0</v>
      </c>
      <c r="F32" s="95">
        <f>SUMIF('Grand Livre'!$F$10:$L$997,C32,'Grand Livre'!L$10:L$998)</f>
        <v>0</v>
      </c>
      <c r="G32" s="95">
        <f>F32-E32</f>
        <v>0</v>
      </c>
    </row>
    <row r="33" spans="1:7" ht="12.75">
      <c r="A33" s="1" t="s">
        <v>32</v>
      </c>
      <c r="B33" s="2" t="s">
        <v>33</v>
      </c>
      <c r="C33" s="3" t="str">
        <f t="shared" si="0"/>
        <v>46860</v>
      </c>
      <c r="D33" s="4" t="s">
        <v>34</v>
      </c>
      <c r="E33" s="95">
        <f>SUMIF('Grand Livre'!$F$10:$L$997,C33,'Grand Livre'!$K$10:$K$998)</f>
        <v>0</v>
      </c>
      <c r="F33" s="95">
        <f>SUMIF('Grand Livre'!$F$10:$L$997,C33,'Grand Livre'!L$10:L$998)</f>
        <v>0</v>
      </c>
      <c r="G33" s="95">
        <f>F33-E33</f>
        <v>0</v>
      </c>
    </row>
    <row r="34" spans="1:7" ht="12.75">
      <c r="A34" s="1" t="s">
        <v>32</v>
      </c>
      <c r="B34" s="2" t="s">
        <v>35</v>
      </c>
      <c r="C34" s="3" t="str">
        <f t="shared" si="0"/>
        <v>46870</v>
      </c>
      <c r="D34" s="4" t="s">
        <v>36</v>
      </c>
      <c r="E34" s="95">
        <f>SUMIF('Grand Livre'!$F$10:$L$997,C34,'Grand Livre'!$K$10:$K$998)</f>
        <v>0</v>
      </c>
      <c r="F34" s="95">
        <f>SUMIF('Grand Livre'!$F$10:$L$997,C34,'Grand Livre'!L$10:L$998)</f>
        <v>0</v>
      </c>
      <c r="G34" s="95">
        <f>E34-F34</f>
        <v>0</v>
      </c>
    </row>
    <row r="35" spans="1:7" ht="12.75">
      <c r="A35" s="1" t="s">
        <v>38</v>
      </c>
      <c r="B35" s="2" t="s">
        <v>39</v>
      </c>
      <c r="C35" s="3" t="str">
        <f t="shared" si="0"/>
        <v>48600</v>
      </c>
      <c r="D35" s="4" t="s">
        <v>40</v>
      </c>
      <c r="E35" s="95">
        <f>SUMIF('Grand Livre'!$F$10:$L$997,C35,'Grand Livre'!$K$10:$K$998)</f>
        <v>0</v>
      </c>
      <c r="F35" s="95">
        <f>SUMIF('Grand Livre'!$F$10:$L$997,C35,'Grand Livre'!L$10:L$998)</f>
        <v>0</v>
      </c>
      <c r="G35" s="95">
        <f>E35-F35</f>
        <v>0</v>
      </c>
    </row>
    <row r="36" spans="1:7" ht="12.75">
      <c r="A36" s="1" t="s">
        <v>38</v>
      </c>
      <c r="B36" s="2" t="s">
        <v>41</v>
      </c>
      <c r="C36" s="3" t="str">
        <f t="shared" si="0"/>
        <v>48700</v>
      </c>
      <c r="D36" s="4" t="s">
        <v>42</v>
      </c>
      <c r="E36" s="95">
        <f>SUMIF('Grand Livre'!$F$10:$L$997,C36,'Grand Livre'!$K$10:$K$998)</f>
        <v>0</v>
      </c>
      <c r="F36" s="95">
        <f>SUMIF('Grand Livre'!$F$10:$L$997,C36,'Grand Livre'!L$10:L$998)</f>
        <v>0</v>
      </c>
      <c r="G36" s="95">
        <f>F36-E36</f>
        <v>0</v>
      </c>
    </row>
    <row r="37" spans="1:17" s="23" customFormat="1" ht="18.75">
      <c r="A37"/>
      <c r="B37" s="64"/>
      <c r="C37" s="100"/>
      <c r="D37" s="101" t="s">
        <v>43</v>
      </c>
      <c r="E37" t="s">
        <v>530</v>
      </c>
      <c r="F37" t="s">
        <v>530</v>
      </c>
      <c r="G37" t="s">
        <v>530</v>
      </c>
      <c r="H37"/>
      <c r="I37"/>
      <c r="J37"/>
      <c r="K37"/>
      <c r="L37"/>
      <c r="M37"/>
      <c r="N37"/>
      <c r="O37"/>
      <c r="P37"/>
      <c r="Q37"/>
    </row>
    <row r="38" spans="1:17" s="23" customFormat="1" ht="12.75">
      <c r="A38" s="1" t="s">
        <v>44</v>
      </c>
      <c r="B38" s="2" t="s">
        <v>29</v>
      </c>
      <c r="C38" s="3" t="str">
        <f aca="true" t="shared" si="2" ref="C38:C101">CONCATENATE(A38,B38)</f>
        <v>51100</v>
      </c>
      <c r="D38" s="4" t="str">
        <f>'Balance Générale'!D44</f>
        <v>Banque</v>
      </c>
      <c r="E38" s="95">
        <f>SUMIF('Grand Livre'!$F$10:$L$997,C38,'Grand Livre'!$K$10:$K$998)</f>
        <v>0</v>
      </c>
      <c r="F38" s="95">
        <f>SUMIF('Grand Livre'!$F$10:$L$997,C38,'Grand Livre'!L$10:L$998)</f>
        <v>0</v>
      </c>
      <c r="G38" s="95">
        <f aca="true" t="shared" si="3" ref="G38:G43">F38-E38</f>
        <v>0</v>
      </c>
      <c r="H38"/>
      <c r="I38"/>
      <c r="J38"/>
      <c r="K38"/>
      <c r="L38"/>
      <c r="M38"/>
      <c r="N38"/>
      <c r="O38"/>
      <c r="P38"/>
      <c r="Q38"/>
    </row>
    <row r="39" spans="1:17" s="23" customFormat="1" ht="12.75">
      <c r="A39" s="1" t="s">
        <v>44</v>
      </c>
      <c r="B39" s="2" t="s">
        <v>55</v>
      </c>
      <c r="C39" s="3" t="str">
        <f t="shared" si="2"/>
        <v>51200</v>
      </c>
      <c r="D39" s="4" t="str">
        <f>'Balance Générale'!D45</f>
        <v>Banque 1</v>
      </c>
      <c r="E39" s="95">
        <f>SUMIF('Grand Livre'!$F$10:$L$997,C39,'Grand Livre'!$K$10:$K$998)</f>
        <v>0</v>
      </c>
      <c r="F39" s="95">
        <f>SUMIF('Grand Livre'!$F$10:$L$997,C39,'Grand Livre'!L$10:L$998)</f>
        <v>0</v>
      </c>
      <c r="G39" s="95">
        <f t="shared" si="3"/>
        <v>0</v>
      </c>
      <c r="H39"/>
      <c r="I39"/>
      <c r="J39"/>
      <c r="K39"/>
      <c r="L39"/>
      <c r="M39"/>
      <c r="N39"/>
      <c r="O39"/>
      <c r="P39"/>
      <c r="Q39"/>
    </row>
    <row r="40" spans="1:17" s="23" customFormat="1" ht="12.75">
      <c r="A40" s="1" t="s">
        <v>44</v>
      </c>
      <c r="B40" s="2" t="s">
        <v>71</v>
      </c>
      <c r="C40" s="3" t="str">
        <f t="shared" si="2"/>
        <v>51300</v>
      </c>
      <c r="D40" s="4" t="str">
        <f>'Balance Générale'!D46</f>
        <v>Banque 2</v>
      </c>
      <c r="E40" s="95">
        <f>SUMIF('Grand Livre'!$F$10:$L$997,C40,'Grand Livre'!$K$10:$K$998)</f>
        <v>0</v>
      </c>
      <c r="F40" s="95">
        <f>SUMIF('Grand Livre'!$F$10:$L$997,C40,'Grand Livre'!L$10:L$998)</f>
        <v>0</v>
      </c>
      <c r="G40" s="95">
        <f t="shared" si="3"/>
        <v>0</v>
      </c>
      <c r="H40"/>
      <c r="I40"/>
      <c r="J40"/>
      <c r="K40"/>
      <c r="L40"/>
      <c r="M40"/>
      <c r="N40"/>
      <c r="O40"/>
      <c r="P40"/>
      <c r="Q40"/>
    </row>
    <row r="41" spans="1:17" s="23" customFormat="1" ht="12.75">
      <c r="A41" s="1" t="s">
        <v>44</v>
      </c>
      <c r="B41" s="2" t="s">
        <v>73</v>
      </c>
      <c r="C41" s="3" t="str">
        <f t="shared" si="2"/>
        <v>51400</v>
      </c>
      <c r="D41" s="4" t="str">
        <f>'Balance Générale'!D47</f>
        <v>Banque 3</v>
      </c>
      <c r="E41" s="95">
        <f>SUMIF('Grand Livre'!$F$10:$L$997,C41,'Grand Livre'!$K$10:$K$998)</f>
        <v>0</v>
      </c>
      <c r="F41" s="95">
        <f>SUMIF('Grand Livre'!$F$10:$L$997,C41,'Grand Livre'!L$10:L$998)</f>
        <v>0</v>
      </c>
      <c r="G41" s="95">
        <f t="shared" si="3"/>
        <v>0</v>
      </c>
      <c r="H41"/>
      <c r="I41"/>
      <c r="J41"/>
      <c r="K41"/>
      <c r="L41"/>
      <c r="M41"/>
      <c r="N41"/>
      <c r="O41"/>
      <c r="P41"/>
      <c r="Q41"/>
    </row>
    <row r="42" spans="1:17" s="23" customFormat="1" ht="12.75">
      <c r="A42" s="1" t="s">
        <v>46</v>
      </c>
      <c r="B42" s="2" t="s">
        <v>6</v>
      </c>
      <c r="C42" s="3" t="str">
        <f t="shared" si="2"/>
        <v>53000</v>
      </c>
      <c r="D42" s="4" t="s">
        <v>47</v>
      </c>
      <c r="E42" s="95">
        <f>SUMIF('Grand Livre'!$F$10:$L$997,C42,'Grand Livre'!$K$10:$K$998)</f>
        <v>0</v>
      </c>
      <c r="F42" s="95">
        <f>SUMIF('Grand Livre'!$F$10:$L$997,C42,'Grand Livre'!L$10:L$998)</f>
        <v>0</v>
      </c>
      <c r="G42" s="95">
        <f t="shared" si="3"/>
        <v>0</v>
      </c>
      <c r="H42"/>
      <c r="I42"/>
      <c r="J42"/>
      <c r="K42"/>
      <c r="L42"/>
      <c r="M42"/>
      <c r="N42"/>
      <c r="O42"/>
      <c r="P42"/>
      <c r="Q42"/>
    </row>
    <row r="43" spans="1:7" ht="12.75">
      <c r="A43" s="1" t="s">
        <v>48</v>
      </c>
      <c r="B43" s="2" t="s">
        <v>6</v>
      </c>
      <c r="C43" s="3" t="str">
        <f t="shared" si="2"/>
        <v>58000</v>
      </c>
      <c r="D43" s="4" t="s">
        <v>49</v>
      </c>
      <c r="E43" s="95">
        <f>SUMIF('Grand Livre'!$F$10:$L$997,C43,'Grand Livre'!$K$10:$K$998)</f>
        <v>0</v>
      </c>
      <c r="F43" s="95">
        <f>SUMIF('Grand Livre'!$F$10:$L$997,C43,'Grand Livre'!L$10:L$998)</f>
        <v>0</v>
      </c>
      <c r="G43" s="95">
        <f t="shared" si="3"/>
        <v>0</v>
      </c>
    </row>
    <row r="44" spans="1:17" s="23" customFormat="1" ht="18.75">
      <c r="A44" t="s">
        <v>530</v>
      </c>
      <c r="B44" s="64" t="s">
        <v>530</v>
      </c>
      <c r="C44" s="100"/>
      <c r="D44" s="101" t="s">
        <v>50</v>
      </c>
      <c r="E44" t="s">
        <v>530</v>
      </c>
      <c r="F44" t="s">
        <v>530</v>
      </c>
      <c r="G44" t="s">
        <v>530</v>
      </c>
      <c r="H44"/>
      <c r="I44"/>
      <c r="J44"/>
      <c r="K44"/>
      <c r="L44"/>
      <c r="M44"/>
      <c r="N44"/>
      <c r="O44"/>
      <c r="P44"/>
      <c r="Q44"/>
    </row>
    <row r="45" spans="1:17" s="23" customFormat="1" ht="12.75">
      <c r="A45" s="102" t="s">
        <v>53</v>
      </c>
      <c r="B45" s="64"/>
      <c r="C45" s="3" t="str">
        <f t="shared" si="2"/>
        <v>60</v>
      </c>
      <c r="D45" s="103" t="s">
        <v>531</v>
      </c>
      <c r="E45" s="69">
        <f>'Balance Générale'!E51</f>
        <v>0</v>
      </c>
      <c r="F45" s="69">
        <f>'Balance Générale'!F51</f>
        <v>0</v>
      </c>
      <c r="G45" s="69">
        <f>'Balance Générale'!G51</f>
        <v>0</v>
      </c>
      <c r="H45"/>
      <c r="I45"/>
      <c r="J45"/>
      <c r="K45"/>
      <c r="L45"/>
      <c r="M45"/>
      <c r="N45"/>
      <c r="O45"/>
      <c r="P45"/>
      <c r="Q45"/>
    </row>
    <row r="46" spans="1:7" ht="12.75" hidden="1">
      <c r="A46" s="1" t="s">
        <v>53</v>
      </c>
      <c r="C46" s="3" t="str">
        <f t="shared" si="2"/>
        <v>60</v>
      </c>
      <c r="D46" s="4" t="s">
        <v>54</v>
      </c>
      <c r="E46" s="95">
        <f>SUMIF('Grand Livre'!$F$10:$L$997,C46,'Grand Livre'!$K$10:$K$998)</f>
        <v>0</v>
      </c>
      <c r="F46" s="95">
        <f>SUMIF('Grand Livre'!$F$10:$L$997,C46,'Grand Livre'!L$10:L$998)</f>
        <v>0</v>
      </c>
      <c r="G46" s="95">
        <f aca="true" t="shared" si="4" ref="G46:G108">E46-F46</f>
        <v>0</v>
      </c>
    </row>
    <row r="47" spans="1:7" ht="12.75" hidden="1">
      <c r="A47" s="1" t="s">
        <v>53</v>
      </c>
      <c r="C47" s="3" t="str">
        <f t="shared" si="2"/>
        <v>60</v>
      </c>
      <c r="D47" s="4" t="s">
        <v>56</v>
      </c>
      <c r="E47" s="95">
        <f>SUMIF('Grand Livre'!$F$10:$L$997,C47,'Grand Livre'!$K$10:$K$998)</f>
        <v>0</v>
      </c>
      <c r="F47" s="95">
        <f>SUMIF('Grand Livre'!$F$10:$L$997,C47,'Grand Livre'!L$10:L$998)</f>
        <v>0</v>
      </c>
      <c r="G47" s="95">
        <f t="shared" si="4"/>
        <v>0</v>
      </c>
    </row>
    <row r="48" spans="1:7" ht="12.75" hidden="1">
      <c r="A48" s="1" t="s">
        <v>53</v>
      </c>
      <c r="C48" s="3" t="str">
        <f t="shared" si="2"/>
        <v>60</v>
      </c>
      <c r="D48" s="4" t="s">
        <v>58</v>
      </c>
      <c r="E48" s="95">
        <f>SUMIF('Grand Livre'!$F$10:$L$997,C48,'Grand Livre'!$K$10:$K$998)</f>
        <v>0</v>
      </c>
      <c r="F48" s="95">
        <f>SUMIF('Grand Livre'!$F$10:$L$997,C48,'Grand Livre'!L$10:L$998)</f>
        <v>0</v>
      </c>
      <c r="G48" s="95">
        <f t="shared" si="4"/>
        <v>0</v>
      </c>
    </row>
    <row r="49" spans="1:7" ht="12.75" hidden="1">
      <c r="A49" s="1" t="s">
        <v>53</v>
      </c>
      <c r="C49" s="3" t="str">
        <f t="shared" si="2"/>
        <v>60</v>
      </c>
      <c r="D49" s="4" t="s">
        <v>60</v>
      </c>
      <c r="E49" s="95">
        <f>SUMIF('Grand Livre'!$F$10:$L$997,C49,'Grand Livre'!$K$10:$K$998)</f>
        <v>0</v>
      </c>
      <c r="F49" s="95">
        <f>SUMIF('Grand Livre'!$F$10:$L$997,C49,'Grand Livre'!L$10:L$998)</f>
        <v>0</v>
      </c>
      <c r="G49" s="95">
        <f t="shared" si="4"/>
        <v>0</v>
      </c>
    </row>
    <row r="50" spans="1:7" ht="12.75" hidden="1">
      <c r="A50" s="1" t="s">
        <v>53</v>
      </c>
      <c r="C50" s="3" t="str">
        <f t="shared" si="2"/>
        <v>60</v>
      </c>
      <c r="D50" s="4" t="s">
        <v>62</v>
      </c>
      <c r="E50" s="95">
        <f>SUMIF('Grand Livre'!$F$10:$L$997,C50,'Grand Livre'!$K$10:$K$998)</f>
        <v>0</v>
      </c>
      <c r="F50" s="95">
        <f>SUMIF('Grand Livre'!$F$10:$L$997,C50,'Grand Livre'!L$10:L$998)</f>
        <v>0</v>
      </c>
      <c r="G50" s="95">
        <f t="shared" si="4"/>
        <v>0</v>
      </c>
    </row>
    <row r="51" spans="1:7" ht="12.75" hidden="1">
      <c r="A51" s="1" t="s">
        <v>53</v>
      </c>
      <c r="C51" s="3" t="str">
        <f t="shared" si="2"/>
        <v>60</v>
      </c>
      <c r="D51" s="4" t="s">
        <v>64</v>
      </c>
      <c r="E51" s="95">
        <f>SUMIF('Grand Livre'!$F$10:$L$997,C51,'Grand Livre'!$K$10:$K$998)</f>
        <v>0</v>
      </c>
      <c r="F51" s="95">
        <f>SUMIF('Grand Livre'!$F$10:$L$997,C51,'Grand Livre'!L$10:L$998)</f>
        <v>0</v>
      </c>
      <c r="G51" s="95">
        <f t="shared" si="4"/>
        <v>0</v>
      </c>
    </row>
    <row r="52" spans="1:7" ht="12.75" hidden="1">
      <c r="A52" s="1" t="s">
        <v>53</v>
      </c>
      <c r="C52" s="3" t="str">
        <f t="shared" si="2"/>
        <v>60</v>
      </c>
      <c r="D52" s="4" t="s">
        <v>66</v>
      </c>
      <c r="E52" s="95">
        <f>SUMIF('Grand Livre'!$F$10:$L$997,C52,'Grand Livre'!$K$10:$K$998)</f>
        <v>0</v>
      </c>
      <c r="F52" s="95">
        <f>SUMIF('Grand Livre'!$F$10:$L$997,C52,'Grand Livre'!L$10:L$998)</f>
        <v>0</v>
      </c>
      <c r="G52" s="95">
        <f t="shared" si="4"/>
        <v>0</v>
      </c>
    </row>
    <row r="53" spans="1:7" ht="12.75" hidden="1">
      <c r="A53" s="1" t="s">
        <v>53</v>
      </c>
      <c r="C53" s="3" t="str">
        <f t="shared" si="2"/>
        <v>60</v>
      </c>
      <c r="D53" s="4" t="s">
        <v>68</v>
      </c>
      <c r="E53" s="95">
        <f>SUMIF('Grand Livre'!$F$10:$L$997,C53,'Grand Livre'!$K$10:$K$998)</f>
        <v>0</v>
      </c>
      <c r="F53" s="95">
        <f>SUMIF('Grand Livre'!$F$10:$L$997,C53,'Grand Livre'!L$10:L$998)</f>
        <v>0</v>
      </c>
      <c r="G53" s="95">
        <f t="shared" si="4"/>
        <v>0</v>
      </c>
    </row>
    <row r="54" spans="1:7" ht="12.75" hidden="1">
      <c r="A54" s="1" t="s">
        <v>53</v>
      </c>
      <c r="C54" s="3" t="str">
        <f t="shared" si="2"/>
        <v>60</v>
      </c>
      <c r="D54" s="4" t="s">
        <v>70</v>
      </c>
      <c r="E54" s="95">
        <f>SUMIF('Grand Livre'!$F$10:$L$997,C54,'Grand Livre'!$K$10:$K$998)</f>
        <v>0</v>
      </c>
      <c r="F54" s="95">
        <f>SUMIF('Grand Livre'!$F$10:$L$997,C54,'Grand Livre'!L$10:L$998)</f>
        <v>0</v>
      </c>
      <c r="G54" s="95">
        <f t="shared" si="4"/>
        <v>0</v>
      </c>
    </row>
    <row r="55" spans="1:7" ht="12.75" hidden="1">
      <c r="A55" s="1" t="s">
        <v>53</v>
      </c>
      <c r="C55" s="3" t="str">
        <f t="shared" si="2"/>
        <v>60</v>
      </c>
      <c r="D55" s="4" t="s">
        <v>72</v>
      </c>
      <c r="E55" s="95">
        <f>SUMIF('Grand Livre'!$F$10:$L$997,C55,'Grand Livre'!$K$10:$K$998)</f>
        <v>0</v>
      </c>
      <c r="F55" s="95">
        <f>SUMIF('Grand Livre'!$F$10:$L$997,C55,'Grand Livre'!L$10:L$998)</f>
        <v>0</v>
      </c>
      <c r="G55" s="95">
        <f t="shared" si="4"/>
        <v>0</v>
      </c>
    </row>
    <row r="56" spans="1:7" ht="12.75" hidden="1">
      <c r="A56" s="1" t="s">
        <v>53</v>
      </c>
      <c r="C56" s="3" t="str">
        <f t="shared" si="2"/>
        <v>60</v>
      </c>
      <c r="D56" s="4" t="s">
        <v>74</v>
      </c>
      <c r="E56" s="95">
        <f>SUMIF('Grand Livre'!$F$10:$L$997,C56,'Grand Livre'!$K$10:$K$998)</f>
        <v>0</v>
      </c>
      <c r="F56" s="95">
        <f>SUMIF('Grand Livre'!$F$10:$L$997,C56,'Grand Livre'!L$10:L$998)</f>
        <v>0</v>
      </c>
      <c r="G56" s="95">
        <f t="shared" si="4"/>
        <v>0</v>
      </c>
    </row>
    <row r="57" spans="1:7" ht="12.75" hidden="1">
      <c r="A57" s="1" t="s">
        <v>53</v>
      </c>
      <c r="C57" s="3" t="str">
        <f t="shared" si="2"/>
        <v>60</v>
      </c>
      <c r="D57" s="4" t="s">
        <v>76</v>
      </c>
      <c r="E57" s="95">
        <f>SUMIF('Grand Livre'!$F$10:$L$997,C57,'Grand Livre'!$K$10:$K$998)</f>
        <v>0</v>
      </c>
      <c r="F57" s="95">
        <f>SUMIF('Grand Livre'!$F$10:$L$997,C57,'Grand Livre'!L$10:L$998)</f>
        <v>0</v>
      </c>
      <c r="G57" s="95">
        <f t="shared" si="4"/>
        <v>0</v>
      </c>
    </row>
    <row r="58" spans="1:7" ht="12.75" hidden="1">
      <c r="A58" s="1" t="s">
        <v>53</v>
      </c>
      <c r="C58" s="3" t="str">
        <f t="shared" si="2"/>
        <v>60</v>
      </c>
      <c r="D58" s="4" t="s">
        <v>78</v>
      </c>
      <c r="E58" s="95">
        <f>SUMIF('Grand Livre'!$F$10:$L$997,C58,'Grand Livre'!$K$10:$K$998)</f>
        <v>0</v>
      </c>
      <c r="F58" s="95">
        <f>SUMIF('Grand Livre'!$F$10:$L$997,C58,'Grand Livre'!L$10:L$998)</f>
        <v>0</v>
      </c>
      <c r="G58" s="95">
        <f t="shared" si="4"/>
        <v>0</v>
      </c>
    </row>
    <row r="59" spans="1:7" ht="12.75" hidden="1">
      <c r="A59" s="1" t="s">
        <v>53</v>
      </c>
      <c r="C59" s="3" t="str">
        <f t="shared" si="2"/>
        <v>60</v>
      </c>
      <c r="D59" s="4" t="s">
        <v>80</v>
      </c>
      <c r="E59" s="95">
        <f>SUMIF('Grand Livre'!$F$10:$L$997,C59,'Grand Livre'!$K$10:$K$998)</f>
        <v>0</v>
      </c>
      <c r="F59" s="95">
        <f>SUMIF('Grand Livre'!$F$10:$L$997,C59,'Grand Livre'!L$10:L$998)</f>
        <v>0</v>
      </c>
      <c r="G59" s="95">
        <f t="shared" si="4"/>
        <v>0</v>
      </c>
    </row>
    <row r="60" spans="1:7" ht="12.75" hidden="1">
      <c r="A60" s="1" t="s">
        <v>53</v>
      </c>
      <c r="C60" s="3" t="str">
        <f t="shared" si="2"/>
        <v>60</v>
      </c>
      <c r="D60" s="4" t="s">
        <v>83</v>
      </c>
      <c r="E60" s="95">
        <f>SUMIF('Grand Livre'!$F$10:$L$997,C60,'Grand Livre'!$K$10:$K$998)</f>
        <v>0</v>
      </c>
      <c r="F60" s="95">
        <f>SUMIF('Grand Livre'!$F$10:$L$997,C60,'Grand Livre'!L$10:L$998)</f>
        <v>0</v>
      </c>
      <c r="G60" s="95">
        <f t="shared" si="4"/>
        <v>0</v>
      </c>
    </row>
    <row r="61" spans="1:7" ht="12.75" hidden="1">
      <c r="A61" s="1" t="s">
        <v>53</v>
      </c>
      <c r="C61" s="3" t="str">
        <f t="shared" si="2"/>
        <v>60</v>
      </c>
      <c r="D61" s="4" t="s">
        <v>85</v>
      </c>
      <c r="E61" s="95">
        <f>SUMIF('Grand Livre'!$F$10:$L$997,C61,'Grand Livre'!$K$10:$K$998)</f>
        <v>0</v>
      </c>
      <c r="F61" s="95">
        <f>SUMIF('Grand Livre'!$F$10:$L$997,C61,'Grand Livre'!L$10:L$998)</f>
        <v>0</v>
      </c>
      <c r="G61" s="95">
        <f t="shared" si="4"/>
        <v>0</v>
      </c>
    </row>
    <row r="62" spans="1:7" ht="12.75" hidden="1">
      <c r="A62" s="1" t="s">
        <v>53</v>
      </c>
      <c r="C62" s="3" t="str">
        <f t="shared" si="2"/>
        <v>60</v>
      </c>
      <c r="D62" s="4" t="s">
        <v>87</v>
      </c>
      <c r="E62" s="95">
        <f>SUMIF('Grand Livre'!$F$10:$L$997,C62,'Grand Livre'!$K$10:$K$998)</f>
        <v>0</v>
      </c>
      <c r="F62" s="95">
        <f>SUMIF('Grand Livre'!$F$10:$L$997,C62,'Grand Livre'!L$10:L$998)</f>
        <v>0</v>
      </c>
      <c r="G62" s="95">
        <f t="shared" si="4"/>
        <v>0</v>
      </c>
    </row>
    <row r="63" spans="1:7" ht="12.75" hidden="1">
      <c r="A63" s="1" t="s">
        <v>53</v>
      </c>
      <c r="C63" s="3" t="str">
        <f t="shared" si="2"/>
        <v>60</v>
      </c>
      <c r="D63" s="4" t="s">
        <v>89</v>
      </c>
      <c r="E63" s="95">
        <f>SUMIF('Grand Livre'!$F$10:$L$997,C63,'Grand Livre'!$K$10:$K$998)</f>
        <v>0</v>
      </c>
      <c r="F63" s="95">
        <f>SUMIF('Grand Livre'!$F$10:$L$997,C63,'Grand Livre'!L$10:L$998)</f>
        <v>0</v>
      </c>
      <c r="G63" s="95">
        <f t="shared" si="4"/>
        <v>0</v>
      </c>
    </row>
    <row r="64" spans="1:7" ht="12.75" hidden="1">
      <c r="A64" s="1" t="s">
        <v>53</v>
      </c>
      <c r="C64" s="3" t="str">
        <f t="shared" si="2"/>
        <v>60</v>
      </c>
      <c r="D64" s="4" t="s">
        <v>90</v>
      </c>
      <c r="E64" s="95">
        <f>SUMIF('Grand Livre'!$F$10:$L$997,C64,'Grand Livre'!$K$10:$K$998)</f>
        <v>0</v>
      </c>
      <c r="F64" s="95">
        <f>SUMIF('Grand Livre'!$F$10:$L$997,C64,'Grand Livre'!L$10:L$998)</f>
        <v>0</v>
      </c>
      <c r="G64" s="95">
        <f t="shared" si="4"/>
        <v>0</v>
      </c>
    </row>
    <row r="65" spans="1:7" ht="12.75" hidden="1">
      <c r="A65" s="1" t="s">
        <v>53</v>
      </c>
      <c r="C65" s="3" t="str">
        <f t="shared" si="2"/>
        <v>60</v>
      </c>
      <c r="D65" s="4" t="s">
        <v>92</v>
      </c>
      <c r="E65" s="95">
        <f>SUMIF('Grand Livre'!$F$10:$L$997,C65,'Grand Livre'!$K$10:$K$998)</f>
        <v>0</v>
      </c>
      <c r="F65" s="95">
        <f>SUMIF('Grand Livre'!$F$10:$L$997,C65,'Grand Livre'!L$10:L$998)</f>
        <v>0</v>
      </c>
      <c r="G65" s="95">
        <f t="shared" si="4"/>
        <v>0</v>
      </c>
    </row>
    <row r="66" spans="1:7" ht="12.75" hidden="1">
      <c r="A66" s="1" t="s">
        <v>53</v>
      </c>
      <c r="C66" s="3" t="str">
        <f t="shared" si="2"/>
        <v>60</v>
      </c>
      <c r="D66" s="4" t="s">
        <v>94</v>
      </c>
      <c r="E66" s="95">
        <f>SUMIF('Grand Livre'!$F$10:$L$997,C66,'Grand Livre'!$K$10:$K$998)</f>
        <v>0</v>
      </c>
      <c r="F66" s="95">
        <f>SUMIF('Grand Livre'!$F$10:$L$997,C66,'Grand Livre'!L$10:L$998)</f>
        <v>0</v>
      </c>
      <c r="G66" s="95">
        <f t="shared" si="4"/>
        <v>0</v>
      </c>
    </row>
    <row r="67" spans="1:17" s="50" customFormat="1" ht="12.75">
      <c r="A67" s="110">
        <v>61</v>
      </c>
      <c r="B67" s="64"/>
      <c r="C67" s="3" t="str">
        <f t="shared" si="2"/>
        <v>61</v>
      </c>
      <c r="D67" s="112" t="s">
        <v>532</v>
      </c>
      <c r="E67" s="50">
        <f>'Balance Générale'!E74</f>
        <v>0</v>
      </c>
      <c r="F67" s="50">
        <f>'Balance Générale'!F74</f>
        <v>0</v>
      </c>
      <c r="G67" s="50">
        <f>'Balance Générale'!G74</f>
        <v>0</v>
      </c>
      <c r="H67" s="111"/>
      <c r="I67" s="111"/>
      <c r="J67" s="111"/>
      <c r="K67" s="111"/>
      <c r="L67" s="111"/>
      <c r="M67" s="111"/>
      <c r="N67" s="111"/>
      <c r="O67" s="111"/>
      <c r="P67" s="111"/>
      <c r="Q67" s="111"/>
    </row>
    <row r="68" spans="1:7" ht="12.75" hidden="1">
      <c r="A68" s="1" t="s">
        <v>96</v>
      </c>
      <c r="B68" s="64"/>
      <c r="C68" s="3" t="str">
        <f t="shared" si="2"/>
        <v>61</v>
      </c>
      <c r="D68" s="4" t="s">
        <v>97</v>
      </c>
      <c r="E68" s="95">
        <f>SUMIF('Grand Livre'!$F$10:$L$997,C68,'Grand Livre'!$K$10:$K$998)</f>
        <v>0</v>
      </c>
      <c r="F68" s="95">
        <f>SUMIF('Grand Livre'!$F$10:$L$997,C68,'Grand Livre'!L$10:L$998)</f>
        <v>0</v>
      </c>
      <c r="G68" s="95">
        <f t="shared" si="4"/>
        <v>0</v>
      </c>
    </row>
    <row r="69" spans="1:7" ht="12.75" hidden="1">
      <c r="A69" s="1" t="s">
        <v>96</v>
      </c>
      <c r="B69" s="64"/>
      <c r="C69" s="3" t="str">
        <f t="shared" si="2"/>
        <v>61</v>
      </c>
      <c r="D69" s="4" t="s">
        <v>99</v>
      </c>
      <c r="E69" s="95">
        <f>SUMIF('Grand Livre'!$F$10:$L$997,C69,'Grand Livre'!$K$10:$K$998)</f>
        <v>0</v>
      </c>
      <c r="F69" s="95">
        <f>SUMIF('Grand Livre'!$F$10:$L$997,C69,'Grand Livre'!L$10:L$998)</f>
        <v>0</v>
      </c>
      <c r="G69" s="95">
        <f t="shared" si="4"/>
        <v>0</v>
      </c>
    </row>
    <row r="70" spans="1:7" ht="12.75" hidden="1">
      <c r="A70" s="1" t="s">
        <v>96</v>
      </c>
      <c r="B70" s="64"/>
      <c r="C70" s="3" t="str">
        <f t="shared" si="2"/>
        <v>61</v>
      </c>
      <c r="D70" s="4" t="s">
        <v>101</v>
      </c>
      <c r="E70" s="95">
        <f>SUMIF('Grand Livre'!$F$10:$L$997,C70,'Grand Livre'!$K$10:$K$998)</f>
        <v>0</v>
      </c>
      <c r="F70" s="95">
        <f>SUMIF('Grand Livre'!$F$10:$L$997,C70,'Grand Livre'!L$10:L$998)</f>
        <v>0</v>
      </c>
      <c r="G70" s="95">
        <f t="shared" si="4"/>
        <v>0</v>
      </c>
    </row>
    <row r="71" spans="1:7" ht="12.75" hidden="1">
      <c r="A71" s="1" t="s">
        <v>96</v>
      </c>
      <c r="B71" s="64"/>
      <c r="C71" s="3" t="str">
        <f t="shared" si="2"/>
        <v>61</v>
      </c>
      <c r="D71" s="4" t="s">
        <v>102</v>
      </c>
      <c r="E71" s="95">
        <f>SUMIF('Grand Livre'!$F$10:$L$997,C71,'Grand Livre'!$K$10:$K$998)</f>
        <v>0</v>
      </c>
      <c r="F71" s="95">
        <f>SUMIF('Grand Livre'!$F$10:$L$997,C71,'Grand Livre'!L$10:L$998)</f>
        <v>0</v>
      </c>
      <c r="G71" s="95">
        <f t="shared" si="4"/>
        <v>0</v>
      </c>
    </row>
    <row r="72" spans="1:7" ht="12.75" hidden="1">
      <c r="A72" s="1" t="s">
        <v>96</v>
      </c>
      <c r="B72" s="64"/>
      <c r="C72" s="3" t="str">
        <f t="shared" si="2"/>
        <v>61</v>
      </c>
      <c r="D72" s="4" t="s">
        <v>105</v>
      </c>
      <c r="E72" s="95">
        <f>SUMIF('Grand Livre'!$F$10:$L$997,C72,'Grand Livre'!$K$10:$K$998)</f>
        <v>0</v>
      </c>
      <c r="F72" s="95">
        <f>SUMIF('Grand Livre'!$F$10:$L$997,C72,'Grand Livre'!L$10:L$998)</f>
        <v>0</v>
      </c>
      <c r="G72" s="95">
        <f t="shared" si="4"/>
        <v>0</v>
      </c>
    </row>
    <row r="73" spans="1:7" ht="12.75" hidden="1">
      <c r="A73" s="1" t="s">
        <v>96</v>
      </c>
      <c r="B73" s="64"/>
      <c r="C73" s="3" t="str">
        <f t="shared" si="2"/>
        <v>61</v>
      </c>
      <c r="D73" s="4" t="s">
        <v>108</v>
      </c>
      <c r="E73" s="95">
        <f>SUMIF('Grand Livre'!$F$10:$L$997,C73,'Grand Livre'!$K$10:$K$998)</f>
        <v>0</v>
      </c>
      <c r="F73" s="95">
        <f>SUMIF('Grand Livre'!$F$10:$L$997,C73,'Grand Livre'!L$10:L$998)</f>
        <v>0</v>
      </c>
      <c r="G73" s="95">
        <f t="shared" si="4"/>
        <v>0</v>
      </c>
    </row>
    <row r="74" spans="1:7" ht="12.75" hidden="1">
      <c r="A74" s="1" t="s">
        <v>96</v>
      </c>
      <c r="B74" s="64"/>
      <c r="C74" s="3" t="str">
        <f t="shared" si="2"/>
        <v>61</v>
      </c>
      <c r="D74" s="4" t="s">
        <v>111</v>
      </c>
      <c r="E74" s="95">
        <f>SUMIF('Grand Livre'!$F$10:$L$997,C74,'Grand Livre'!$K$10:$K$998)</f>
        <v>0</v>
      </c>
      <c r="F74" s="95">
        <f>SUMIF('Grand Livre'!$F$10:$L$997,C74,'Grand Livre'!L$10:L$998)</f>
        <v>0</v>
      </c>
      <c r="G74" s="95">
        <f t="shared" si="4"/>
        <v>0</v>
      </c>
    </row>
    <row r="75" spans="1:7" ht="12.75" hidden="1">
      <c r="A75" s="1" t="s">
        <v>96</v>
      </c>
      <c r="B75" s="64"/>
      <c r="C75" s="3" t="str">
        <f t="shared" si="2"/>
        <v>61</v>
      </c>
      <c r="D75" s="4" t="s">
        <v>112</v>
      </c>
      <c r="E75" s="95">
        <f>SUMIF('Grand Livre'!$F$10:$L$997,C75,'Grand Livre'!$K$10:$K$998)</f>
        <v>0</v>
      </c>
      <c r="F75" s="95">
        <f>SUMIF('Grand Livre'!$F$10:$L$997,C75,'Grand Livre'!L$10:L$998)</f>
        <v>0</v>
      </c>
      <c r="G75" s="95">
        <f t="shared" si="4"/>
        <v>0</v>
      </c>
    </row>
    <row r="76" spans="1:7" ht="12.75" hidden="1">
      <c r="A76" s="1" t="s">
        <v>96</v>
      </c>
      <c r="B76" s="64"/>
      <c r="C76" s="3" t="str">
        <f t="shared" si="2"/>
        <v>61</v>
      </c>
      <c r="D76" s="4" t="s">
        <v>113</v>
      </c>
      <c r="E76" s="95">
        <f>SUMIF('Grand Livre'!$F$10:$L$997,C76,'Grand Livre'!$K$10:$K$998)</f>
        <v>0</v>
      </c>
      <c r="F76" s="95">
        <f>SUMIF('Grand Livre'!$F$10:$L$997,C76,'Grand Livre'!L$10:L$998)</f>
        <v>0</v>
      </c>
      <c r="G76" s="95">
        <f t="shared" si="4"/>
        <v>0</v>
      </c>
    </row>
    <row r="77" spans="1:7" ht="12.75" hidden="1">
      <c r="A77" s="1" t="s">
        <v>96</v>
      </c>
      <c r="B77" s="64"/>
      <c r="C77" s="3" t="str">
        <f t="shared" si="2"/>
        <v>61</v>
      </c>
      <c r="D77" s="4" t="s">
        <v>115</v>
      </c>
      <c r="E77" s="95">
        <f>SUMIF('Grand Livre'!$F$10:$L$997,C77,'Grand Livre'!$K$10:$K$998)</f>
        <v>0</v>
      </c>
      <c r="F77" s="95">
        <f>SUMIF('Grand Livre'!$F$10:$L$997,C77,'Grand Livre'!L$10:L$998)</f>
        <v>0</v>
      </c>
      <c r="G77" s="95">
        <f t="shared" si="4"/>
        <v>0</v>
      </c>
    </row>
    <row r="78" spans="1:7" ht="12.75" hidden="1">
      <c r="A78" s="1" t="s">
        <v>96</v>
      </c>
      <c r="B78" s="64"/>
      <c r="C78" s="3" t="str">
        <f t="shared" si="2"/>
        <v>61</v>
      </c>
      <c r="D78" s="4" t="s">
        <v>117</v>
      </c>
      <c r="E78" s="95">
        <f>SUMIF('Grand Livre'!$F$10:$L$997,C78,'Grand Livre'!$K$10:$K$998)</f>
        <v>0</v>
      </c>
      <c r="F78" s="95">
        <f>SUMIF('Grand Livre'!$F$10:$L$997,C78,'Grand Livre'!L$10:L$998)</f>
        <v>0</v>
      </c>
      <c r="G78" s="95">
        <f t="shared" si="4"/>
        <v>0</v>
      </c>
    </row>
    <row r="79" spans="1:7" ht="12.75" hidden="1">
      <c r="A79" s="1" t="s">
        <v>96</v>
      </c>
      <c r="B79" s="64"/>
      <c r="C79" s="3" t="str">
        <f t="shared" si="2"/>
        <v>61</v>
      </c>
      <c r="D79" s="4" t="s">
        <v>119</v>
      </c>
      <c r="E79" s="95">
        <f>SUMIF('Grand Livre'!$F$10:$L$997,C79,'Grand Livre'!$K$10:$K$998)</f>
        <v>0</v>
      </c>
      <c r="F79" s="95">
        <f>SUMIF('Grand Livre'!$F$10:$L$997,C79,'Grand Livre'!L$10:L$998)</f>
        <v>0</v>
      </c>
      <c r="G79" s="95">
        <f t="shared" si="4"/>
        <v>0</v>
      </c>
    </row>
    <row r="80" spans="1:7" ht="12.75" hidden="1">
      <c r="A80" s="1" t="s">
        <v>96</v>
      </c>
      <c r="B80" s="64"/>
      <c r="C80" s="3" t="str">
        <f t="shared" si="2"/>
        <v>61</v>
      </c>
      <c r="D80" s="4" t="s">
        <v>120</v>
      </c>
      <c r="E80" s="95">
        <f>SUMIF('Grand Livre'!$F$10:$L$997,C80,'Grand Livre'!$K$10:$K$998)</f>
        <v>0</v>
      </c>
      <c r="F80" s="95">
        <f>SUMIF('Grand Livre'!$F$10:$L$997,C80,'Grand Livre'!L$10:L$998)</f>
        <v>0</v>
      </c>
      <c r="G80" s="95">
        <f t="shared" si="4"/>
        <v>0</v>
      </c>
    </row>
    <row r="81" spans="1:7" ht="12.75" hidden="1">
      <c r="A81" s="1" t="s">
        <v>96</v>
      </c>
      <c r="B81" s="64"/>
      <c r="C81" s="3" t="str">
        <f t="shared" si="2"/>
        <v>61</v>
      </c>
      <c r="D81" s="4" t="s">
        <v>121</v>
      </c>
      <c r="E81" s="95">
        <f>SUMIF('Grand Livre'!$F$10:$L$997,C81,'Grand Livre'!$K$10:$K$998)</f>
        <v>0</v>
      </c>
      <c r="F81" s="95">
        <f>SUMIF('Grand Livre'!$F$10:$L$997,C81,'Grand Livre'!L$10:L$998)</f>
        <v>0</v>
      </c>
      <c r="G81" s="95">
        <f t="shared" si="4"/>
        <v>0</v>
      </c>
    </row>
    <row r="82" spans="1:7" ht="12.75" hidden="1">
      <c r="A82" s="1" t="s">
        <v>96</v>
      </c>
      <c r="B82" s="64"/>
      <c r="C82" s="3" t="str">
        <f t="shared" si="2"/>
        <v>61</v>
      </c>
      <c r="D82" s="4" t="s">
        <v>123</v>
      </c>
      <c r="E82" s="95">
        <f>SUMIF('Grand Livre'!$F$10:$L$997,C82,'Grand Livre'!$K$10:$K$998)</f>
        <v>0</v>
      </c>
      <c r="F82" s="95">
        <f>SUMIF('Grand Livre'!$F$10:$L$997,C82,'Grand Livre'!L$10:L$998)</f>
        <v>0</v>
      </c>
      <c r="G82" s="95">
        <f t="shared" si="4"/>
        <v>0</v>
      </c>
    </row>
    <row r="83" spans="1:7" ht="12.75" hidden="1">
      <c r="A83" s="1" t="s">
        <v>96</v>
      </c>
      <c r="B83" s="64"/>
      <c r="C83" s="3" t="str">
        <f t="shared" si="2"/>
        <v>61</v>
      </c>
      <c r="D83" s="4" t="s">
        <v>124</v>
      </c>
      <c r="E83" s="95">
        <f>SUMIF('Grand Livre'!$F$10:$L$997,C83,'Grand Livre'!$K$10:$K$998)</f>
        <v>0</v>
      </c>
      <c r="F83" s="95">
        <f>SUMIF('Grand Livre'!$F$10:$L$997,C83,'Grand Livre'!L$10:L$998)</f>
        <v>0</v>
      </c>
      <c r="G83" s="95">
        <f t="shared" si="4"/>
        <v>0</v>
      </c>
    </row>
    <row r="84" spans="1:7" ht="12.75" hidden="1">
      <c r="A84" s="1" t="s">
        <v>96</v>
      </c>
      <c r="B84" s="64"/>
      <c r="C84" s="3" t="str">
        <f t="shared" si="2"/>
        <v>61</v>
      </c>
      <c r="D84" s="4" t="s">
        <v>125</v>
      </c>
      <c r="E84" s="95">
        <f>SUMIF('Grand Livre'!$F$10:$L$997,C84,'Grand Livre'!$K$10:$K$998)</f>
        <v>0</v>
      </c>
      <c r="F84" s="95">
        <f>SUMIF('Grand Livre'!$F$10:$L$997,C84,'Grand Livre'!L$10:L$998)</f>
        <v>0</v>
      </c>
      <c r="G84" s="95">
        <f t="shared" si="4"/>
        <v>0</v>
      </c>
    </row>
    <row r="85" spans="1:7" ht="12.75" hidden="1">
      <c r="A85" s="1" t="s">
        <v>96</v>
      </c>
      <c r="B85" s="64"/>
      <c r="C85" s="3" t="str">
        <f t="shared" si="2"/>
        <v>61</v>
      </c>
      <c r="D85" s="4" t="s">
        <v>126</v>
      </c>
      <c r="E85" s="95">
        <f>SUMIF('Grand Livre'!$F$10:$L$997,C85,'Grand Livre'!$K$10:$K$998)</f>
        <v>0</v>
      </c>
      <c r="F85" s="95">
        <f>SUMIF('Grand Livre'!$F$10:$L$997,C85,'Grand Livre'!L$10:L$998)</f>
        <v>0</v>
      </c>
      <c r="G85" s="95">
        <f t="shared" si="4"/>
        <v>0</v>
      </c>
    </row>
    <row r="86" spans="1:7" ht="12.75" hidden="1">
      <c r="A86" s="1" t="s">
        <v>96</v>
      </c>
      <c r="B86" s="64"/>
      <c r="C86" s="3" t="str">
        <f t="shared" si="2"/>
        <v>61</v>
      </c>
      <c r="D86" s="4" t="s">
        <v>127</v>
      </c>
      <c r="E86" s="95">
        <f>SUMIF('Grand Livre'!$F$10:$L$997,C86,'Grand Livre'!$K$10:$K$998)</f>
        <v>0</v>
      </c>
      <c r="F86" s="95">
        <f>SUMIF('Grand Livre'!$F$10:$L$997,C86,'Grand Livre'!L$10:L$998)</f>
        <v>0</v>
      </c>
      <c r="G86" s="95">
        <f t="shared" si="4"/>
        <v>0</v>
      </c>
    </row>
    <row r="87" spans="1:7" ht="12.75" hidden="1">
      <c r="A87" s="1" t="s">
        <v>96</v>
      </c>
      <c r="B87" s="64"/>
      <c r="C87" s="3" t="str">
        <f t="shared" si="2"/>
        <v>61</v>
      </c>
      <c r="D87" s="4" t="s">
        <v>128</v>
      </c>
      <c r="E87" s="95">
        <f>SUMIF('Grand Livre'!$F$10:$L$997,C87,'Grand Livre'!$K$10:$K$998)</f>
        <v>0</v>
      </c>
      <c r="F87" s="95">
        <f>SUMIF('Grand Livre'!$F$10:$L$997,C87,'Grand Livre'!L$10:L$998)</f>
        <v>0</v>
      </c>
      <c r="G87" s="95">
        <f t="shared" si="4"/>
        <v>0</v>
      </c>
    </row>
    <row r="88" spans="1:7" ht="12.75" hidden="1">
      <c r="A88" s="1" t="s">
        <v>96</v>
      </c>
      <c r="B88" s="64"/>
      <c r="C88" s="3" t="str">
        <f t="shared" si="2"/>
        <v>61</v>
      </c>
      <c r="D88" s="4" t="s">
        <v>129</v>
      </c>
      <c r="E88" s="95">
        <f>SUMIF('Grand Livre'!$F$10:$L$997,C88,'Grand Livre'!$K$10:$K$998)</f>
        <v>0</v>
      </c>
      <c r="F88" s="95">
        <f>SUMIF('Grand Livre'!$F$10:$L$997,C88,'Grand Livre'!L$10:L$998)</f>
        <v>0</v>
      </c>
      <c r="G88" s="95">
        <f t="shared" si="4"/>
        <v>0</v>
      </c>
    </row>
    <row r="89" spans="1:7" ht="12.75" hidden="1">
      <c r="A89" s="1" t="s">
        <v>96</v>
      </c>
      <c r="B89" s="64"/>
      <c r="C89" s="3" t="str">
        <f t="shared" si="2"/>
        <v>61</v>
      </c>
      <c r="D89" s="4" t="s">
        <v>131</v>
      </c>
      <c r="E89" s="95">
        <f>SUMIF('Grand Livre'!$F$10:$L$997,C89,'Grand Livre'!$K$10:$K$998)</f>
        <v>0</v>
      </c>
      <c r="F89" s="95">
        <f>SUMIF('Grand Livre'!$F$10:$L$997,C89,'Grand Livre'!L$10:L$998)</f>
        <v>0</v>
      </c>
      <c r="G89" s="95">
        <f t="shared" si="4"/>
        <v>0</v>
      </c>
    </row>
    <row r="90" spans="1:7" ht="12.75" hidden="1">
      <c r="A90" s="1" t="s">
        <v>96</v>
      </c>
      <c r="B90" s="64"/>
      <c r="C90" s="3" t="str">
        <f t="shared" si="2"/>
        <v>61</v>
      </c>
      <c r="D90" s="4" t="s">
        <v>133</v>
      </c>
      <c r="E90" s="95">
        <f>SUMIF('Grand Livre'!$F$10:$L$997,C90,'Grand Livre'!$K$10:$K$998)</f>
        <v>0</v>
      </c>
      <c r="F90" s="95">
        <f>SUMIF('Grand Livre'!$F$10:$L$997,C90,'Grand Livre'!L$10:L$998)</f>
        <v>0</v>
      </c>
      <c r="G90" s="95">
        <f t="shared" si="4"/>
        <v>0</v>
      </c>
    </row>
    <row r="91" spans="1:7" ht="12.75" hidden="1">
      <c r="A91" s="1" t="s">
        <v>96</v>
      </c>
      <c r="B91" s="64"/>
      <c r="C91" s="3" t="str">
        <f t="shared" si="2"/>
        <v>61</v>
      </c>
      <c r="D91" s="4" t="s">
        <v>135</v>
      </c>
      <c r="E91" s="95">
        <f>SUMIF('Grand Livre'!$F$10:$L$997,C91,'Grand Livre'!$K$10:$K$998)</f>
        <v>0</v>
      </c>
      <c r="F91" s="95">
        <f>SUMIF('Grand Livre'!$F$10:$L$997,C91,'Grand Livre'!L$10:L$998)</f>
        <v>0</v>
      </c>
      <c r="G91" s="95">
        <f t="shared" si="4"/>
        <v>0</v>
      </c>
    </row>
    <row r="92" spans="1:7" ht="12.75" hidden="1">
      <c r="A92" s="1" t="s">
        <v>96</v>
      </c>
      <c r="B92" s="64"/>
      <c r="C92" s="3" t="str">
        <f t="shared" si="2"/>
        <v>61</v>
      </c>
      <c r="D92" s="4" t="s">
        <v>136</v>
      </c>
      <c r="E92" s="95">
        <f>SUMIF('Grand Livre'!$F$10:$L$997,C92,'Grand Livre'!$K$10:$K$998)</f>
        <v>0</v>
      </c>
      <c r="F92" s="95">
        <f>SUMIF('Grand Livre'!$F$10:$L$997,C92,'Grand Livre'!L$10:L$998)</f>
        <v>0</v>
      </c>
      <c r="G92" s="95">
        <f t="shared" si="4"/>
        <v>0</v>
      </c>
    </row>
    <row r="93" spans="1:7" s="111" customFormat="1" ht="12.75">
      <c r="A93" s="110" t="s">
        <v>137</v>
      </c>
      <c r="B93" s="64"/>
      <c r="C93" s="3" t="str">
        <f t="shared" si="2"/>
        <v>62</v>
      </c>
      <c r="D93" s="112" t="s">
        <v>533</v>
      </c>
      <c r="E93" s="50">
        <f>'Balance Générale'!E101</f>
        <v>0</v>
      </c>
      <c r="F93" s="50">
        <f>'Balance Générale'!F101</f>
        <v>0</v>
      </c>
      <c r="G93" s="50">
        <f>'Balance Générale'!G101</f>
        <v>0</v>
      </c>
    </row>
    <row r="94" spans="1:7" ht="12.75" hidden="1">
      <c r="A94" s="1" t="s">
        <v>137</v>
      </c>
      <c r="B94" s="64"/>
      <c r="C94" s="3" t="str">
        <f t="shared" si="2"/>
        <v>62</v>
      </c>
      <c r="D94" s="4" t="s">
        <v>139</v>
      </c>
      <c r="E94" s="95">
        <f>SUMIF('Grand Livre'!$F$10:$L$997,C94,'Grand Livre'!$K$10:$K$998)</f>
        <v>0</v>
      </c>
      <c r="F94" s="95">
        <f>SUMIF('Grand Livre'!$F$10:$L$997,C94,'Grand Livre'!L$10:L$998)</f>
        <v>0</v>
      </c>
      <c r="G94" s="95">
        <f t="shared" si="4"/>
        <v>0</v>
      </c>
    </row>
    <row r="95" spans="1:7" ht="12.75" hidden="1">
      <c r="A95" s="1" t="s">
        <v>137</v>
      </c>
      <c r="B95" s="64"/>
      <c r="C95" s="3" t="str">
        <f t="shared" si="2"/>
        <v>62</v>
      </c>
      <c r="D95" s="4" t="s">
        <v>141</v>
      </c>
      <c r="E95" s="95">
        <f>SUMIF('Grand Livre'!$F$10:$L$997,C95,'Grand Livre'!$K$10:$K$998)</f>
        <v>0</v>
      </c>
      <c r="F95" s="95">
        <f>SUMIF('Grand Livre'!$F$10:$L$997,C95,'Grand Livre'!L$10:L$998)</f>
        <v>0</v>
      </c>
      <c r="G95" s="95">
        <f t="shared" si="4"/>
        <v>0</v>
      </c>
    </row>
    <row r="96" spans="1:7" ht="12.75" hidden="1">
      <c r="A96" s="1" t="s">
        <v>137</v>
      </c>
      <c r="B96" s="64"/>
      <c r="C96" s="3" t="str">
        <f t="shared" si="2"/>
        <v>62</v>
      </c>
      <c r="D96" s="4" t="s">
        <v>143</v>
      </c>
      <c r="E96" s="95">
        <f>SUMIF('Grand Livre'!$F$10:$L$997,C96,'Grand Livre'!$K$10:$K$998)</f>
        <v>0</v>
      </c>
      <c r="F96" s="95">
        <f>SUMIF('Grand Livre'!$F$10:$L$997,C96,'Grand Livre'!L$10:L$998)</f>
        <v>0</v>
      </c>
      <c r="G96" s="95">
        <f t="shared" si="4"/>
        <v>0</v>
      </c>
    </row>
    <row r="97" spans="1:7" ht="12.75" hidden="1">
      <c r="A97" s="1" t="s">
        <v>137</v>
      </c>
      <c r="B97" s="64"/>
      <c r="C97" s="3" t="str">
        <f t="shared" si="2"/>
        <v>62</v>
      </c>
      <c r="D97" s="4" t="s">
        <v>144</v>
      </c>
      <c r="E97" s="95">
        <f>SUMIF('Grand Livre'!$F$10:$L$997,C97,'Grand Livre'!$K$10:$K$998)</f>
        <v>0</v>
      </c>
      <c r="F97" s="95">
        <f>SUMIF('Grand Livre'!$F$10:$L$997,C97,'Grand Livre'!L$10:L$998)</f>
        <v>0</v>
      </c>
      <c r="G97" s="95">
        <f t="shared" si="4"/>
        <v>0</v>
      </c>
    </row>
    <row r="98" spans="1:7" ht="12.75" hidden="1">
      <c r="A98" s="1" t="s">
        <v>137</v>
      </c>
      <c r="B98" s="64"/>
      <c r="C98" s="3" t="str">
        <f t="shared" si="2"/>
        <v>62</v>
      </c>
      <c r="D98" s="4" t="s">
        <v>146</v>
      </c>
      <c r="E98" s="95">
        <f>SUMIF('Grand Livre'!$F$10:$L$997,C98,'Grand Livre'!$K$10:$K$998)</f>
        <v>0</v>
      </c>
      <c r="F98" s="95">
        <f>SUMIF('Grand Livre'!$F$10:$L$997,C98,'Grand Livre'!L$10:L$998)</f>
        <v>0</v>
      </c>
      <c r="G98" s="95">
        <f t="shared" si="4"/>
        <v>0</v>
      </c>
    </row>
    <row r="99" spans="1:7" ht="12.75" hidden="1">
      <c r="A99" s="1" t="s">
        <v>137</v>
      </c>
      <c r="B99" s="64"/>
      <c r="C99" s="3" t="str">
        <f t="shared" si="2"/>
        <v>62</v>
      </c>
      <c r="D99" s="4" t="s">
        <v>149</v>
      </c>
      <c r="E99" s="95">
        <f>SUMIF('Grand Livre'!$F$10:$L$997,C99,'Grand Livre'!$K$10:$K$998)</f>
        <v>0</v>
      </c>
      <c r="F99" s="95">
        <f>SUMIF('Grand Livre'!$F$10:$L$997,C99,'Grand Livre'!L$10:L$998)</f>
        <v>0</v>
      </c>
      <c r="G99" s="95">
        <f t="shared" si="4"/>
        <v>0</v>
      </c>
    </row>
    <row r="100" spans="1:7" ht="12.75" hidden="1">
      <c r="A100" s="1" t="s">
        <v>137</v>
      </c>
      <c r="B100" s="64"/>
      <c r="C100" s="3" t="str">
        <f t="shared" si="2"/>
        <v>62</v>
      </c>
      <c r="D100" s="4" t="s">
        <v>129</v>
      </c>
      <c r="E100" s="95">
        <f>SUMIF('Grand Livre'!$F$10:$L$997,C100,'Grand Livre'!$K$10:$K$998)</f>
        <v>0</v>
      </c>
      <c r="F100" s="95">
        <f>SUMIF('Grand Livre'!$F$10:$L$997,C100,'Grand Livre'!L$10:L$998)</f>
        <v>0</v>
      </c>
      <c r="G100" s="95">
        <f t="shared" si="4"/>
        <v>0</v>
      </c>
    </row>
    <row r="101" spans="1:7" ht="12.75" hidden="1">
      <c r="A101" s="1" t="s">
        <v>137</v>
      </c>
      <c r="B101" s="64"/>
      <c r="C101" s="3" t="str">
        <f t="shared" si="2"/>
        <v>62</v>
      </c>
      <c r="D101" s="4" t="s">
        <v>151</v>
      </c>
      <c r="E101" s="95">
        <f>SUMIF('Grand Livre'!$F$10:$L$997,C101,'Grand Livre'!$K$10:$K$998)</f>
        <v>0</v>
      </c>
      <c r="F101" s="95">
        <f>SUMIF('Grand Livre'!$F$10:$L$997,C101,'Grand Livre'!L$10:L$998)</f>
        <v>0</v>
      </c>
      <c r="G101" s="95">
        <f t="shared" si="4"/>
        <v>0</v>
      </c>
    </row>
    <row r="102" spans="1:7" ht="12.75" hidden="1">
      <c r="A102" s="1" t="s">
        <v>137</v>
      </c>
      <c r="B102" s="64"/>
      <c r="C102" s="3" t="str">
        <f aca="true" t="shared" si="5" ref="C102:C165">CONCATENATE(A102,B102)</f>
        <v>62</v>
      </c>
      <c r="D102" s="4" t="s">
        <v>153</v>
      </c>
      <c r="E102" s="95">
        <f>SUMIF('Grand Livre'!$F$10:$L$997,C102,'Grand Livre'!$K$10:$K$998)</f>
        <v>0</v>
      </c>
      <c r="F102" s="95">
        <f>SUMIF('Grand Livre'!$F$10:$L$997,C102,'Grand Livre'!L$10:L$998)</f>
        <v>0</v>
      </c>
      <c r="G102" s="95">
        <f t="shared" si="4"/>
        <v>0</v>
      </c>
    </row>
    <row r="103" spans="1:7" ht="12.75" hidden="1">
      <c r="A103" s="1" t="s">
        <v>137</v>
      </c>
      <c r="B103" s="64"/>
      <c r="C103" s="3" t="str">
        <f t="shared" si="5"/>
        <v>62</v>
      </c>
      <c r="D103" s="4" t="s">
        <v>155</v>
      </c>
      <c r="E103" s="95">
        <f>SUMIF('Grand Livre'!$F$10:$L$997,C103,'Grand Livre'!$K$10:$K$998)</f>
        <v>0</v>
      </c>
      <c r="F103" s="95">
        <f>SUMIF('Grand Livre'!$F$10:$L$997,C103,'Grand Livre'!L$10:L$998)</f>
        <v>0</v>
      </c>
      <c r="G103" s="95">
        <f t="shared" si="4"/>
        <v>0</v>
      </c>
    </row>
    <row r="104" spans="1:7" ht="12.75" hidden="1">
      <c r="A104" s="1" t="s">
        <v>137</v>
      </c>
      <c r="B104" s="64"/>
      <c r="C104" s="3" t="str">
        <f t="shared" si="5"/>
        <v>62</v>
      </c>
      <c r="D104" s="4" t="s">
        <v>157</v>
      </c>
      <c r="E104" s="95">
        <f>SUMIF('Grand Livre'!$F$10:$L$997,C104,'Grand Livre'!$K$10:$K$998)</f>
        <v>0</v>
      </c>
      <c r="F104" s="95">
        <f>SUMIF('Grand Livre'!$F$10:$L$997,C104,'Grand Livre'!L$10:L$998)</f>
        <v>0</v>
      </c>
      <c r="G104" s="95">
        <f t="shared" si="4"/>
        <v>0</v>
      </c>
    </row>
    <row r="105" spans="1:7" ht="12.75" hidden="1">
      <c r="A105" s="1" t="s">
        <v>137</v>
      </c>
      <c r="B105" s="64"/>
      <c r="C105" s="3" t="str">
        <f t="shared" si="5"/>
        <v>62</v>
      </c>
      <c r="D105" s="4" t="s">
        <v>160</v>
      </c>
      <c r="E105" s="95">
        <f>SUMIF('Grand Livre'!$F$10:$L$997,C105,'Grand Livre'!$K$10:$K$998)</f>
        <v>0</v>
      </c>
      <c r="F105" s="95">
        <f>SUMIF('Grand Livre'!$F$10:$L$997,C105,'Grand Livre'!L$10:L$998)</f>
        <v>0</v>
      </c>
      <c r="G105" s="95">
        <f t="shared" si="4"/>
        <v>0</v>
      </c>
    </row>
    <row r="106" spans="1:7" ht="12.75" hidden="1">
      <c r="A106" s="1" t="s">
        <v>137</v>
      </c>
      <c r="B106" s="64"/>
      <c r="C106" s="3" t="str">
        <f t="shared" si="5"/>
        <v>62</v>
      </c>
      <c r="D106" s="4" t="s">
        <v>162</v>
      </c>
      <c r="E106" s="95">
        <f>SUMIF('Grand Livre'!$F$10:$L$997,C106,'Grand Livre'!$K$10:$K$998)</f>
        <v>0</v>
      </c>
      <c r="F106" s="95">
        <f>SUMIF('Grand Livre'!$F$10:$L$997,C106,'Grand Livre'!L$10:L$998)</f>
        <v>0</v>
      </c>
      <c r="G106" s="95">
        <f t="shared" si="4"/>
        <v>0</v>
      </c>
    </row>
    <row r="107" spans="1:7" ht="12.75" hidden="1">
      <c r="A107" s="1" t="s">
        <v>137</v>
      </c>
      <c r="B107" s="64"/>
      <c r="C107" s="3" t="str">
        <f t="shared" si="5"/>
        <v>62</v>
      </c>
      <c r="D107" s="4" t="s">
        <v>164</v>
      </c>
      <c r="E107" s="95">
        <f>SUMIF('Grand Livre'!$F$10:$L$997,C107,'Grand Livre'!$K$10:$K$998)</f>
        <v>0</v>
      </c>
      <c r="F107" s="95">
        <f>SUMIF('Grand Livre'!$F$10:$L$997,C107,'Grand Livre'!L$10:L$998)</f>
        <v>0</v>
      </c>
      <c r="G107" s="95">
        <f t="shared" si="4"/>
        <v>0</v>
      </c>
    </row>
    <row r="108" spans="1:7" ht="12.75" hidden="1">
      <c r="A108" s="1" t="s">
        <v>137</v>
      </c>
      <c r="B108" s="64"/>
      <c r="C108" s="3" t="str">
        <f t="shared" si="5"/>
        <v>62</v>
      </c>
      <c r="D108" s="4" t="s">
        <v>166</v>
      </c>
      <c r="E108" s="95">
        <f>SUMIF('Grand Livre'!$F$10:$L$997,C108,'Grand Livre'!$K$10:$K$998)</f>
        <v>0</v>
      </c>
      <c r="F108" s="95">
        <f>SUMIF('Grand Livre'!$F$10:$L$997,C108,'Grand Livre'!L$10:L$998)</f>
        <v>0</v>
      </c>
      <c r="G108" s="95">
        <f t="shared" si="4"/>
        <v>0</v>
      </c>
    </row>
    <row r="109" spans="1:7" ht="12.75" hidden="1">
      <c r="A109" s="1" t="s">
        <v>137</v>
      </c>
      <c r="B109" s="64"/>
      <c r="C109" s="3" t="str">
        <f t="shared" si="5"/>
        <v>62</v>
      </c>
      <c r="D109" s="4" t="s">
        <v>167</v>
      </c>
      <c r="E109" s="95">
        <f>SUMIF('Grand Livre'!$F$10:$L$997,C109,'Grand Livre'!$K$10:$K$998)</f>
        <v>0</v>
      </c>
      <c r="F109" s="95">
        <f>SUMIF('Grand Livre'!$F$10:$L$997,C109,'Grand Livre'!L$10:L$998)</f>
        <v>0</v>
      </c>
      <c r="G109" s="95">
        <f aca="true" t="shared" si="6" ref="G109:G172">E109-F109</f>
        <v>0</v>
      </c>
    </row>
    <row r="110" spans="1:7" ht="12.75" hidden="1">
      <c r="A110" s="1" t="s">
        <v>137</v>
      </c>
      <c r="B110" s="64"/>
      <c r="C110" s="3" t="str">
        <f t="shared" si="5"/>
        <v>62</v>
      </c>
      <c r="D110" s="4" t="s">
        <v>168</v>
      </c>
      <c r="E110" s="95">
        <f>SUMIF('Grand Livre'!$F$10:$L$997,C110,'Grand Livre'!$K$10:$K$998)</f>
        <v>0</v>
      </c>
      <c r="F110" s="95">
        <f>SUMIF('Grand Livre'!$F$10:$L$997,C110,'Grand Livre'!L$10:L$998)</f>
        <v>0</v>
      </c>
      <c r="G110" s="95">
        <f t="shared" si="6"/>
        <v>0</v>
      </c>
    </row>
    <row r="111" spans="1:7" ht="12.75" hidden="1">
      <c r="A111" s="1" t="s">
        <v>137</v>
      </c>
      <c r="B111" s="64"/>
      <c r="C111" s="3" t="str">
        <f t="shared" si="5"/>
        <v>62</v>
      </c>
      <c r="D111" s="4" t="s">
        <v>171</v>
      </c>
      <c r="E111" s="95">
        <f>SUMIF('Grand Livre'!$F$10:$L$997,C111,'Grand Livre'!$K$10:$K$998)</f>
        <v>0</v>
      </c>
      <c r="F111" s="95">
        <f>SUMIF('Grand Livre'!$F$10:$L$997,C111,'Grand Livre'!L$10:L$998)</f>
        <v>0</v>
      </c>
      <c r="G111" s="95">
        <f t="shared" si="6"/>
        <v>0</v>
      </c>
    </row>
    <row r="112" spans="1:7" ht="12.75" hidden="1">
      <c r="A112" s="1" t="s">
        <v>137</v>
      </c>
      <c r="B112" s="64"/>
      <c r="C112" s="3" t="str">
        <f t="shared" si="5"/>
        <v>62</v>
      </c>
      <c r="D112" s="4" t="s">
        <v>172</v>
      </c>
      <c r="E112" s="95">
        <f>SUMIF('Grand Livre'!$F$10:$L$997,C112,'Grand Livre'!$K$10:$K$998)</f>
        <v>0</v>
      </c>
      <c r="F112" s="95">
        <f>SUMIF('Grand Livre'!$F$10:$L$997,C112,'Grand Livre'!L$10:L$998)</f>
        <v>0</v>
      </c>
      <c r="G112" s="95">
        <f t="shared" si="6"/>
        <v>0</v>
      </c>
    </row>
    <row r="113" spans="1:7" ht="12.75" hidden="1">
      <c r="A113" s="1" t="s">
        <v>137</v>
      </c>
      <c r="B113" s="64"/>
      <c r="C113" s="3" t="str">
        <f t="shared" si="5"/>
        <v>62</v>
      </c>
      <c r="D113" s="4" t="s">
        <v>173</v>
      </c>
      <c r="E113" s="95">
        <f>SUMIF('Grand Livre'!$F$10:$L$997,C113,'Grand Livre'!$K$10:$K$998)</f>
        <v>0</v>
      </c>
      <c r="F113" s="95">
        <f>SUMIF('Grand Livre'!$F$10:$L$997,C113,'Grand Livre'!L$10:L$998)</f>
        <v>0</v>
      </c>
      <c r="G113" s="95">
        <f t="shared" si="6"/>
        <v>0</v>
      </c>
    </row>
    <row r="114" spans="1:7" ht="12.75" hidden="1">
      <c r="A114" s="1" t="s">
        <v>137</v>
      </c>
      <c r="B114" s="64"/>
      <c r="C114" s="3" t="str">
        <f t="shared" si="5"/>
        <v>62</v>
      </c>
      <c r="D114" s="4" t="s">
        <v>175</v>
      </c>
      <c r="E114" s="95">
        <f>SUMIF('Grand Livre'!$F$10:$L$997,C114,'Grand Livre'!$K$10:$K$998)</f>
        <v>0</v>
      </c>
      <c r="F114" s="95">
        <f>SUMIF('Grand Livre'!$F$10:$L$997,C114,'Grand Livre'!L$10:L$998)</f>
        <v>0</v>
      </c>
      <c r="G114" s="95">
        <f t="shared" si="6"/>
        <v>0</v>
      </c>
    </row>
    <row r="115" spans="1:7" ht="12.75" hidden="1">
      <c r="A115" s="1" t="s">
        <v>137</v>
      </c>
      <c r="B115" s="64"/>
      <c r="C115" s="3" t="str">
        <f t="shared" si="5"/>
        <v>62</v>
      </c>
      <c r="D115" s="4" t="s">
        <v>177</v>
      </c>
      <c r="E115" s="95">
        <f>SUMIF('Grand Livre'!$F$10:$L$997,C115,'Grand Livre'!$K$10:$K$998)</f>
        <v>0</v>
      </c>
      <c r="F115" s="95">
        <f>SUMIF('Grand Livre'!$F$10:$L$997,C115,'Grand Livre'!L$10:L$998)</f>
        <v>0</v>
      </c>
      <c r="G115" s="95">
        <f t="shared" si="6"/>
        <v>0</v>
      </c>
    </row>
    <row r="116" spans="1:7" ht="12.75" hidden="1">
      <c r="A116" s="1" t="s">
        <v>137</v>
      </c>
      <c r="B116" s="64"/>
      <c r="C116" s="3" t="str">
        <f t="shared" si="5"/>
        <v>62</v>
      </c>
      <c r="D116" s="4" t="s">
        <v>178</v>
      </c>
      <c r="E116" s="95">
        <f>SUMIF('Grand Livre'!$F$10:$L$997,C116,'Grand Livre'!$K$10:$K$998)</f>
        <v>0</v>
      </c>
      <c r="F116" s="95">
        <f>SUMIF('Grand Livre'!$F$10:$L$997,C116,'Grand Livre'!L$10:L$998)</f>
        <v>0</v>
      </c>
      <c r="G116" s="95">
        <f t="shared" si="6"/>
        <v>0</v>
      </c>
    </row>
    <row r="117" spans="1:7" ht="12.75" hidden="1">
      <c r="A117" s="1" t="s">
        <v>137</v>
      </c>
      <c r="B117" s="64"/>
      <c r="C117" s="3" t="str">
        <f t="shared" si="5"/>
        <v>62</v>
      </c>
      <c r="D117" s="4" t="s">
        <v>179</v>
      </c>
      <c r="E117" s="95">
        <f>SUMIF('Grand Livre'!$F$10:$L$997,C117,'Grand Livre'!$K$10:$K$998)</f>
        <v>0</v>
      </c>
      <c r="F117" s="95">
        <f>SUMIF('Grand Livre'!$F$10:$L$997,C117,'Grand Livre'!L$10:L$998)</f>
        <v>0</v>
      </c>
      <c r="G117" s="95">
        <f t="shared" si="6"/>
        <v>0</v>
      </c>
    </row>
    <row r="118" spans="1:7" ht="12.75" hidden="1">
      <c r="A118" s="1" t="s">
        <v>137</v>
      </c>
      <c r="B118" s="64"/>
      <c r="C118" s="3" t="str">
        <f t="shared" si="5"/>
        <v>62</v>
      </c>
      <c r="D118" s="4" t="s">
        <v>181</v>
      </c>
      <c r="E118" s="95">
        <f>SUMIF('Grand Livre'!$F$10:$L$997,C118,'Grand Livre'!$K$10:$K$998)</f>
        <v>0</v>
      </c>
      <c r="F118" s="95">
        <f>SUMIF('Grand Livre'!$F$10:$L$997,C118,'Grand Livre'!L$10:L$998)</f>
        <v>0</v>
      </c>
      <c r="G118" s="95">
        <f t="shared" si="6"/>
        <v>0</v>
      </c>
    </row>
    <row r="119" spans="1:7" ht="12.75" hidden="1">
      <c r="A119" s="1" t="s">
        <v>137</v>
      </c>
      <c r="B119" s="64"/>
      <c r="C119" s="3" t="str">
        <f t="shared" si="5"/>
        <v>62</v>
      </c>
      <c r="D119" s="4" t="s">
        <v>182</v>
      </c>
      <c r="E119" s="95">
        <f>SUMIF('Grand Livre'!$F$10:$L$997,C119,'Grand Livre'!$K$10:$K$998)</f>
        <v>0</v>
      </c>
      <c r="F119" s="95">
        <f>SUMIF('Grand Livre'!$F$10:$L$997,C119,'Grand Livre'!L$10:L$998)</f>
        <v>0</v>
      </c>
      <c r="G119" s="95">
        <f t="shared" si="6"/>
        <v>0</v>
      </c>
    </row>
    <row r="120" spans="1:7" ht="12.75" hidden="1">
      <c r="A120" s="1" t="s">
        <v>137</v>
      </c>
      <c r="B120" s="64"/>
      <c r="C120" s="3" t="str">
        <f t="shared" si="5"/>
        <v>62</v>
      </c>
      <c r="D120" s="4" t="s">
        <v>129</v>
      </c>
      <c r="E120" s="95">
        <f>SUMIF('Grand Livre'!$F$10:$L$997,C120,'Grand Livre'!$K$10:$K$998)</f>
        <v>0</v>
      </c>
      <c r="F120" s="95">
        <f>SUMIF('Grand Livre'!$F$10:$L$997,C120,'Grand Livre'!L$10:L$998)</f>
        <v>0</v>
      </c>
      <c r="G120" s="95">
        <f t="shared" si="6"/>
        <v>0</v>
      </c>
    </row>
    <row r="121" spans="1:7" ht="12.75" hidden="1">
      <c r="A121" s="1" t="s">
        <v>137</v>
      </c>
      <c r="B121" s="64"/>
      <c r="C121" s="3" t="str">
        <f t="shared" si="5"/>
        <v>62</v>
      </c>
      <c r="D121" s="4" t="s">
        <v>183</v>
      </c>
      <c r="E121" s="95">
        <f>SUMIF('Grand Livre'!$F$10:$L$997,C121,'Grand Livre'!$K$10:$K$998)</f>
        <v>0</v>
      </c>
      <c r="F121" s="95">
        <f>SUMIF('Grand Livre'!$F$10:$L$997,C121,'Grand Livre'!L$10:L$998)</f>
        <v>0</v>
      </c>
      <c r="G121" s="95">
        <f t="shared" si="6"/>
        <v>0</v>
      </c>
    </row>
    <row r="122" spans="1:7" ht="12.75" hidden="1">
      <c r="A122" s="1" t="s">
        <v>137</v>
      </c>
      <c r="B122" s="64"/>
      <c r="C122" s="3" t="str">
        <f t="shared" si="5"/>
        <v>62</v>
      </c>
      <c r="D122" s="4" t="s">
        <v>186</v>
      </c>
      <c r="E122" s="95">
        <f>SUMIF('Grand Livre'!$F$10:$L$997,C122,'Grand Livre'!$K$10:$K$998)</f>
        <v>0</v>
      </c>
      <c r="F122" s="95">
        <f>SUMIF('Grand Livre'!$F$10:$L$997,C122,'Grand Livre'!L$10:L$998)</f>
        <v>0</v>
      </c>
      <c r="G122" s="95">
        <f t="shared" si="6"/>
        <v>0</v>
      </c>
    </row>
    <row r="123" spans="1:7" ht="12.75" hidden="1">
      <c r="A123" s="1" t="s">
        <v>137</v>
      </c>
      <c r="B123" s="64"/>
      <c r="C123" s="3" t="str">
        <f t="shared" si="5"/>
        <v>62</v>
      </c>
      <c r="D123" s="4" t="s">
        <v>187</v>
      </c>
      <c r="E123" s="95">
        <f>SUMIF('Grand Livre'!$F$10:$L$997,C123,'Grand Livre'!$K$10:$K$998)</f>
        <v>0</v>
      </c>
      <c r="F123" s="95">
        <f>SUMIF('Grand Livre'!$F$10:$L$997,C123,'Grand Livre'!L$10:L$998)</f>
        <v>0</v>
      </c>
      <c r="G123" s="95">
        <f t="shared" si="6"/>
        <v>0</v>
      </c>
    </row>
    <row r="124" spans="1:7" s="111" customFormat="1" ht="12.75">
      <c r="A124" s="110" t="s">
        <v>188</v>
      </c>
      <c r="B124" s="64"/>
      <c r="C124" s="3" t="str">
        <f t="shared" si="5"/>
        <v>63</v>
      </c>
      <c r="D124" s="112" t="s">
        <v>189</v>
      </c>
      <c r="E124" s="50">
        <f>'Balance Générale'!E133</f>
        <v>0</v>
      </c>
      <c r="F124" s="50">
        <f>'Balance Générale'!F133</f>
        <v>0</v>
      </c>
      <c r="G124" s="50">
        <f>'Balance Générale'!G133</f>
        <v>0</v>
      </c>
    </row>
    <row r="125" spans="1:7" ht="12.75" hidden="1">
      <c r="A125" s="1" t="s">
        <v>188</v>
      </c>
      <c r="B125" s="64"/>
      <c r="C125" s="3" t="str">
        <f t="shared" si="5"/>
        <v>63</v>
      </c>
      <c r="D125" s="4" t="s">
        <v>190</v>
      </c>
      <c r="E125" s="95">
        <f>SUMIF('Grand Livre'!$F$10:$L$997,C125,'Grand Livre'!$K$10:$K$998)</f>
        <v>0</v>
      </c>
      <c r="F125" s="95">
        <f>SUMIF('Grand Livre'!$F$10:$L$997,C125,'Grand Livre'!L$10:L$998)</f>
        <v>0</v>
      </c>
      <c r="G125" s="95">
        <f t="shared" si="6"/>
        <v>0</v>
      </c>
    </row>
    <row r="126" spans="1:7" ht="12.75" hidden="1">
      <c r="A126" s="1" t="s">
        <v>188</v>
      </c>
      <c r="B126" s="64"/>
      <c r="C126" s="3" t="str">
        <f t="shared" si="5"/>
        <v>63</v>
      </c>
      <c r="D126" s="4" t="s">
        <v>191</v>
      </c>
      <c r="E126" s="95">
        <f>SUMIF('Grand Livre'!$F$10:$L$997,C126,'Grand Livre'!$K$10:$K$998)</f>
        <v>0</v>
      </c>
      <c r="F126" s="95">
        <f>SUMIF('Grand Livre'!$F$10:$L$997,C126,'Grand Livre'!L$10:L$998)</f>
        <v>0</v>
      </c>
      <c r="G126" s="95">
        <f t="shared" si="6"/>
        <v>0</v>
      </c>
    </row>
    <row r="127" spans="1:7" ht="12.75" hidden="1">
      <c r="A127" s="1" t="s">
        <v>188</v>
      </c>
      <c r="B127" s="64"/>
      <c r="C127" s="3" t="str">
        <f t="shared" si="5"/>
        <v>63</v>
      </c>
      <c r="D127" s="4" t="s">
        <v>193</v>
      </c>
      <c r="E127" s="95">
        <f>SUMIF('Grand Livre'!$F$10:$L$997,C127,'Grand Livre'!$K$10:$K$998)</f>
        <v>0</v>
      </c>
      <c r="F127" s="95">
        <f>SUMIF('Grand Livre'!$F$10:$L$997,C127,'Grand Livre'!L$10:L$998)</f>
        <v>0</v>
      </c>
      <c r="G127" s="95">
        <f t="shared" si="6"/>
        <v>0</v>
      </c>
    </row>
    <row r="128" spans="1:7" ht="12.75" hidden="1">
      <c r="A128" s="1" t="s">
        <v>188</v>
      </c>
      <c r="B128" s="64"/>
      <c r="C128" s="3" t="str">
        <f t="shared" si="5"/>
        <v>63</v>
      </c>
      <c r="D128" s="4" t="s">
        <v>195</v>
      </c>
      <c r="E128" s="95">
        <f>SUMIF('Grand Livre'!$F$10:$L$997,C128,'Grand Livre'!$K$10:$K$998)</f>
        <v>0</v>
      </c>
      <c r="F128" s="95">
        <f>SUMIF('Grand Livre'!$F$10:$L$997,C128,'Grand Livre'!L$10:L$998)</f>
        <v>0</v>
      </c>
      <c r="G128" s="95">
        <f t="shared" si="6"/>
        <v>0</v>
      </c>
    </row>
    <row r="129" spans="1:7" ht="12.75" hidden="1">
      <c r="A129" s="1" t="s">
        <v>188</v>
      </c>
      <c r="B129" s="64"/>
      <c r="C129" s="3" t="str">
        <f t="shared" si="5"/>
        <v>63</v>
      </c>
      <c r="D129" s="4" t="s">
        <v>196</v>
      </c>
      <c r="E129" s="95">
        <f>SUMIF('Grand Livre'!$F$10:$L$997,C129,'Grand Livre'!$K$10:$K$998)</f>
        <v>0</v>
      </c>
      <c r="F129" s="95">
        <f>SUMIF('Grand Livre'!$F$10:$L$997,C129,'Grand Livre'!L$10:L$998)</f>
        <v>0</v>
      </c>
      <c r="G129" s="95">
        <f t="shared" si="6"/>
        <v>0</v>
      </c>
    </row>
    <row r="130" spans="1:7" ht="12.75" hidden="1">
      <c r="A130" s="1" t="s">
        <v>188</v>
      </c>
      <c r="B130" s="64"/>
      <c r="C130" s="3" t="str">
        <f t="shared" si="5"/>
        <v>63</v>
      </c>
      <c r="D130" s="4" t="s">
        <v>198</v>
      </c>
      <c r="E130" s="95">
        <f>SUMIF('Grand Livre'!$F$10:$L$997,C130,'Grand Livre'!$K$10:$K$998)</f>
        <v>0</v>
      </c>
      <c r="F130" s="95">
        <f>SUMIF('Grand Livre'!$F$10:$L$997,C130,'Grand Livre'!L$10:L$998)</f>
        <v>0</v>
      </c>
      <c r="G130" s="95">
        <f t="shared" si="6"/>
        <v>0</v>
      </c>
    </row>
    <row r="131" spans="1:7" ht="12.75" hidden="1">
      <c r="A131" s="1" t="s">
        <v>188</v>
      </c>
      <c r="B131" s="64"/>
      <c r="C131" s="3" t="str">
        <f t="shared" si="5"/>
        <v>63</v>
      </c>
      <c r="D131" s="4" t="s">
        <v>199</v>
      </c>
      <c r="E131" s="95">
        <f>SUMIF('Grand Livre'!$F$10:$L$997,C131,'Grand Livre'!$K$10:$K$998)</f>
        <v>0</v>
      </c>
      <c r="F131" s="95">
        <f>SUMIF('Grand Livre'!$F$10:$L$997,C131,'Grand Livre'!L$10:L$998)</f>
        <v>0</v>
      </c>
      <c r="G131" s="95">
        <f t="shared" si="6"/>
        <v>0</v>
      </c>
    </row>
    <row r="132" spans="1:7" ht="12.75" hidden="1">
      <c r="A132" s="1" t="s">
        <v>188</v>
      </c>
      <c r="B132" s="64"/>
      <c r="C132" s="3" t="str">
        <f t="shared" si="5"/>
        <v>63</v>
      </c>
      <c r="D132" s="4" t="s">
        <v>200</v>
      </c>
      <c r="E132" s="95">
        <f>SUMIF('Grand Livre'!$F$10:$L$997,C132,'Grand Livre'!$K$10:$K$998)</f>
        <v>0</v>
      </c>
      <c r="F132" s="95">
        <f>SUMIF('Grand Livre'!$F$10:$L$997,C132,'Grand Livre'!L$10:L$998)</f>
        <v>0</v>
      </c>
      <c r="G132" s="95">
        <f t="shared" si="6"/>
        <v>0</v>
      </c>
    </row>
    <row r="133" spans="1:7" ht="12.75" hidden="1">
      <c r="A133" s="1" t="s">
        <v>188</v>
      </c>
      <c r="B133" s="64"/>
      <c r="C133" s="3" t="str">
        <f t="shared" si="5"/>
        <v>63</v>
      </c>
      <c r="D133" s="4" t="s">
        <v>201</v>
      </c>
      <c r="E133" s="95">
        <f>SUMIF('Grand Livre'!$F$10:$L$997,C133,'Grand Livre'!$K$10:$K$998)</f>
        <v>0</v>
      </c>
      <c r="F133" s="95">
        <f>SUMIF('Grand Livre'!$F$10:$L$997,C133,'Grand Livre'!L$10:L$998)</f>
        <v>0</v>
      </c>
      <c r="G133" s="95">
        <f t="shared" si="6"/>
        <v>0</v>
      </c>
    </row>
    <row r="134" spans="1:7" ht="12.75" hidden="1">
      <c r="A134" s="1" t="s">
        <v>188</v>
      </c>
      <c r="B134" s="64"/>
      <c r="C134" s="3" t="str">
        <f t="shared" si="5"/>
        <v>63</v>
      </c>
      <c r="D134" s="4" t="s">
        <v>195</v>
      </c>
      <c r="E134" s="95">
        <f>SUMIF('Grand Livre'!$F$10:$L$997,C134,'Grand Livre'!$K$10:$K$998)</f>
        <v>0</v>
      </c>
      <c r="F134" s="95">
        <f>SUMIF('Grand Livre'!$F$10:$L$997,C134,'Grand Livre'!L$10:L$998)</f>
        <v>0</v>
      </c>
      <c r="G134" s="95">
        <f t="shared" si="6"/>
        <v>0</v>
      </c>
    </row>
    <row r="135" spans="1:7" ht="12.75" hidden="1">
      <c r="A135" s="1" t="s">
        <v>188</v>
      </c>
      <c r="B135" s="64"/>
      <c r="C135" s="3" t="str">
        <f t="shared" si="5"/>
        <v>63</v>
      </c>
      <c r="D135" s="4" t="s">
        <v>202</v>
      </c>
      <c r="E135" s="95">
        <f>SUMIF('Grand Livre'!$F$10:$L$997,C135,'Grand Livre'!$K$10:$K$998)</f>
        <v>0</v>
      </c>
      <c r="F135" s="95">
        <f>SUMIF('Grand Livre'!$F$10:$L$997,C135,'Grand Livre'!L$10:L$998)</f>
        <v>0</v>
      </c>
      <c r="G135" s="95">
        <f t="shared" si="6"/>
        <v>0</v>
      </c>
    </row>
    <row r="136" spans="1:7" ht="12.75" hidden="1">
      <c r="A136" s="1" t="s">
        <v>188</v>
      </c>
      <c r="B136" s="64"/>
      <c r="C136" s="3" t="str">
        <f t="shared" si="5"/>
        <v>63</v>
      </c>
      <c r="D136" s="4" t="s">
        <v>203</v>
      </c>
      <c r="E136" s="95">
        <f>SUMIF('Grand Livre'!$F$10:$L$997,C136,'Grand Livre'!$K$10:$K$998)</f>
        <v>0</v>
      </c>
      <c r="F136" s="95">
        <f>SUMIF('Grand Livre'!$F$10:$L$997,C136,'Grand Livre'!L$10:L$998)</f>
        <v>0</v>
      </c>
      <c r="G136" s="95">
        <f t="shared" si="6"/>
        <v>0</v>
      </c>
    </row>
    <row r="137" spans="1:7" ht="12.75" hidden="1">
      <c r="A137" s="1" t="s">
        <v>188</v>
      </c>
      <c r="B137" s="64"/>
      <c r="C137" s="3" t="str">
        <f t="shared" si="5"/>
        <v>63</v>
      </c>
      <c r="D137" s="4" t="s">
        <v>204</v>
      </c>
      <c r="E137" s="95">
        <f>SUMIF('Grand Livre'!$F$10:$L$997,C137,'Grand Livre'!$K$10:$K$998)</f>
        <v>0</v>
      </c>
      <c r="F137" s="95">
        <f>SUMIF('Grand Livre'!$F$10:$L$997,C137,'Grand Livre'!L$10:L$998)</f>
        <v>0</v>
      </c>
      <c r="G137" s="95">
        <f t="shared" si="6"/>
        <v>0</v>
      </c>
    </row>
    <row r="138" spans="1:7" ht="12.75" hidden="1">
      <c r="A138" s="1" t="s">
        <v>188</v>
      </c>
      <c r="B138" s="64"/>
      <c r="C138" s="3" t="str">
        <f t="shared" si="5"/>
        <v>63</v>
      </c>
      <c r="D138" s="4" t="s">
        <v>205</v>
      </c>
      <c r="E138" s="95">
        <f>SUMIF('Grand Livre'!$F$10:$L$997,C138,'Grand Livre'!$K$10:$K$998)</f>
        <v>0</v>
      </c>
      <c r="F138" s="95">
        <f>SUMIF('Grand Livre'!$F$10:$L$997,C138,'Grand Livre'!L$10:L$998)</f>
        <v>0</v>
      </c>
      <c r="G138" s="95">
        <f t="shared" si="6"/>
        <v>0</v>
      </c>
    </row>
    <row r="139" spans="1:7" ht="12.75" hidden="1">
      <c r="A139" s="1" t="s">
        <v>188</v>
      </c>
      <c r="B139" s="64"/>
      <c r="C139" s="3" t="str">
        <f t="shared" si="5"/>
        <v>63</v>
      </c>
      <c r="D139" s="4" t="s">
        <v>207</v>
      </c>
      <c r="E139" s="95">
        <f>SUMIF('Grand Livre'!$F$10:$L$997,C139,'Grand Livre'!$K$10:$K$998)</f>
        <v>0</v>
      </c>
      <c r="F139" s="95">
        <f>SUMIF('Grand Livre'!$F$10:$L$997,C139,'Grand Livre'!L$10:L$998)</f>
        <v>0</v>
      </c>
      <c r="G139" s="95">
        <f t="shared" si="6"/>
        <v>0</v>
      </c>
    </row>
    <row r="140" spans="1:7" ht="12.75" hidden="1">
      <c r="A140" s="1" t="s">
        <v>188</v>
      </c>
      <c r="B140" s="64"/>
      <c r="C140" s="3" t="str">
        <f t="shared" si="5"/>
        <v>63</v>
      </c>
      <c r="D140" s="4" t="s">
        <v>209</v>
      </c>
      <c r="E140" s="95">
        <f>SUMIF('Grand Livre'!$F$10:$L$997,C140,'Grand Livre'!$K$10:$K$998)</f>
        <v>0</v>
      </c>
      <c r="F140" s="95">
        <f>SUMIF('Grand Livre'!$F$10:$L$997,C140,'Grand Livre'!L$10:L$998)</f>
        <v>0</v>
      </c>
      <c r="G140" s="95">
        <f t="shared" si="6"/>
        <v>0</v>
      </c>
    </row>
    <row r="141" spans="1:7" ht="12.75" hidden="1">
      <c r="A141" s="1" t="s">
        <v>188</v>
      </c>
      <c r="B141" s="64"/>
      <c r="C141" s="3" t="str">
        <f t="shared" si="5"/>
        <v>63</v>
      </c>
      <c r="D141" s="4" t="s">
        <v>211</v>
      </c>
      <c r="E141" s="95">
        <f>SUMIF('Grand Livre'!$F$10:$L$997,C141,'Grand Livre'!$K$10:$K$998)</f>
        <v>0</v>
      </c>
      <c r="F141" s="95">
        <f>SUMIF('Grand Livre'!$F$10:$L$997,C141,'Grand Livre'!L$10:L$998)</f>
        <v>0</v>
      </c>
      <c r="G141" s="95">
        <f t="shared" si="6"/>
        <v>0</v>
      </c>
    </row>
    <row r="142" spans="1:7" ht="12.75" hidden="1">
      <c r="A142" s="1" t="s">
        <v>188</v>
      </c>
      <c r="B142" s="64"/>
      <c r="C142" s="3" t="str">
        <f t="shared" si="5"/>
        <v>63</v>
      </c>
      <c r="D142" s="4" t="s">
        <v>213</v>
      </c>
      <c r="E142" s="95">
        <f>SUMIF('Grand Livre'!$F$10:$L$997,C142,'Grand Livre'!$K$10:$K$998)</f>
        <v>0</v>
      </c>
      <c r="F142" s="95">
        <f>SUMIF('Grand Livre'!$F$10:$L$997,C142,'Grand Livre'!L$10:L$998)</f>
        <v>0</v>
      </c>
      <c r="G142" s="95">
        <f t="shared" si="6"/>
        <v>0</v>
      </c>
    </row>
    <row r="143" spans="1:7" ht="12.75" hidden="1">
      <c r="A143" s="1" t="s">
        <v>188</v>
      </c>
      <c r="B143" s="64"/>
      <c r="C143" s="3" t="str">
        <f t="shared" si="5"/>
        <v>63</v>
      </c>
      <c r="D143" s="4" t="s">
        <v>214</v>
      </c>
      <c r="E143" s="95">
        <f>SUMIF('Grand Livre'!$F$10:$L$997,C143,'Grand Livre'!$K$10:$K$998)</f>
        <v>0</v>
      </c>
      <c r="F143" s="95">
        <f>SUMIF('Grand Livre'!$F$10:$L$997,C143,'Grand Livre'!L$10:L$998)</f>
        <v>0</v>
      </c>
      <c r="G143" s="95">
        <f t="shared" si="6"/>
        <v>0</v>
      </c>
    </row>
    <row r="144" spans="1:7" ht="12.75" hidden="1">
      <c r="A144" s="1" t="s">
        <v>188</v>
      </c>
      <c r="B144" s="64"/>
      <c r="C144" s="3" t="str">
        <f t="shared" si="5"/>
        <v>63</v>
      </c>
      <c r="D144" s="4" t="s">
        <v>216</v>
      </c>
      <c r="E144" s="95">
        <f>SUMIF('Grand Livre'!$F$10:$L$997,C144,'Grand Livre'!$K$10:$K$998)</f>
        <v>0</v>
      </c>
      <c r="F144" s="95">
        <f>SUMIF('Grand Livre'!$F$10:$L$997,C144,'Grand Livre'!L$10:L$998)</f>
        <v>0</v>
      </c>
      <c r="G144" s="95">
        <f t="shared" si="6"/>
        <v>0</v>
      </c>
    </row>
    <row r="145" spans="1:7" ht="12.75" hidden="1">
      <c r="A145" s="1" t="s">
        <v>188</v>
      </c>
      <c r="B145" s="64"/>
      <c r="C145" s="3" t="str">
        <f t="shared" si="5"/>
        <v>63</v>
      </c>
      <c r="D145" s="4" t="s">
        <v>218</v>
      </c>
      <c r="E145" s="95">
        <f>SUMIF('Grand Livre'!$F$10:$L$997,C145,'Grand Livre'!$K$10:$K$998)</f>
        <v>0</v>
      </c>
      <c r="F145" s="95">
        <f>SUMIF('Grand Livre'!$F$10:$L$997,C145,'Grand Livre'!L$10:L$998)</f>
        <v>0</v>
      </c>
      <c r="G145" s="95">
        <f t="shared" si="6"/>
        <v>0</v>
      </c>
    </row>
    <row r="146" spans="1:7" ht="12.75" hidden="1">
      <c r="A146" s="1" t="s">
        <v>188</v>
      </c>
      <c r="B146" s="64"/>
      <c r="C146" s="3" t="str">
        <f t="shared" si="5"/>
        <v>63</v>
      </c>
      <c r="D146" s="4" t="s">
        <v>220</v>
      </c>
      <c r="E146" s="95">
        <f>SUMIF('Grand Livre'!$F$10:$L$997,C146,'Grand Livre'!$K$10:$K$998)</f>
        <v>0</v>
      </c>
      <c r="F146" s="95">
        <f>SUMIF('Grand Livre'!$F$10:$L$997,C146,'Grand Livre'!L$10:L$998)</f>
        <v>0</v>
      </c>
      <c r="G146" s="95">
        <f t="shared" si="6"/>
        <v>0</v>
      </c>
    </row>
    <row r="147" spans="1:7" ht="12.75" hidden="1">
      <c r="A147" s="1" t="s">
        <v>188</v>
      </c>
      <c r="B147" s="64"/>
      <c r="C147" s="3" t="str">
        <f t="shared" si="5"/>
        <v>63</v>
      </c>
      <c r="D147" s="4" t="s">
        <v>222</v>
      </c>
      <c r="E147" s="95">
        <f>SUMIF('Grand Livre'!$F$10:$L$997,C147,'Grand Livre'!$K$10:$K$998)</f>
        <v>0</v>
      </c>
      <c r="F147" s="95">
        <f>SUMIF('Grand Livre'!$F$10:$L$997,C147,'Grand Livre'!L$10:L$998)</f>
        <v>0</v>
      </c>
      <c r="G147" s="95">
        <f t="shared" si="6"/>
        <v>0</v>
      </c>
    </row>
    <row r="148" spans="1:7" ht="12.75" hidden="1">
      <c r="A148" s="1" t="s">
        <v>188</v>
      </c>
      <c r="B148" s="64"/>
      <c r="C148" s="3" t="str">
        <f t="shared" si="5"/>
        <v>63</v>
      </c>
      <c r="D148" s="4" t="s">
        <v>223</v>
      </c>
      <c r="E148" s="95">
        <f>SUMIF('Grand Livre'!$F$10:$L$997,C148,'Grand Livre'!$K$10:$K$998)</f>
        <v>0</v>
      </c>
      <c r="F148" s="95">
        <f>SUMIF('Grand Livre'!$F$10:$L$997,C148,'Grand Livre'!L$10:L$998)</f>
        <v>0</v>
      </c>
      <c r="G148" s="95">
        <f t="shared" si="6"/>
        <v>0</v>
      </c>
    </row>
    <row r="149" spans="1:7" s="111" customFormat="1" ht="12.75">
      <c r="A149" s="110" t="s">
        <v>225</v>
      </c>
      <c r="B149" s="64"/>
      <c r="C149" s="3" t="str">
        <f t="shared" si="5"/>
        <v>64</v>
      </c>
      <c r="D149" s="112" t="s">
        <v>226</v>
      </c>
      <c r="E149" s="50">
        <f>'Balance Générale'!E159</f>
        <v>0</v>
      </c>
      <c r="F149" s="50">
        <f>'Balance Générale'!F159</f>
        <v>0</v>
      </c>
      <c r="G149" s="50">
        <f>'Balance Générale'!G159</f>
        <v>0</v>
      </c>
    </row>
    <row r="150" spans="1:7" ht="12.75" hidden="1">
      <c r="A150" s="1" t="s">
        <v>225</v>
      </c>
      <c r="B150" s="64"/>
      <c r="C150" s="3" t="str">
        <f t="shared" si="5"/>
        <v>64</v>
      </c>
      <c r="D150" s="4" t="s">
        <v>227</v>
      </c>
      <c r="E150" s="95">
        <f>SUMIF('Grand Livre'!$F$10:$L$997,C150,'Grand Livre'!$K$10:$K$998)</f>
        <v>0</v>
      </c>
      <c r="F150" s="95">
        <f>SUMIF('Grand Livre'!$F$10:$L$997,C150,'Grand Livre'!L$10:L$998)</f>
        <v>0</v>
      </c>
      <c r="G150" s="95">
        <f t="shared" si="6"/>
        <v>0</v>
      </c>
    </row>
    <row r="151" spans="1:7" ht="12.75" hidden="1">
      <c r="A151" s="1" t="s">
        <v>225</v>
      </c>
      <c r="B151" s="64"/>
      <c r="C151" s="3" t="str">
        <f t="shared" si="5"/>
        <v>64</v>
      </c>
      <c r="D151" s="4" t="s">
        <v>228</v>
      </c>
      <c r="E151" s="95">
        <f>SUMIF('Grand Livre'!$F$10:$L$997,C151,'Grand Livre'!$K$10:$K$998)</f>
        <v>0</v>
      </c>
      <c r="F151" s="95">
        <f>SUMIF('Grand Livre'!$F$10:$L$997,C151,'Grand Livre'!L$10:L$998)</f>
        <v>0</v>
      </c>
      <c r="G151" s="95">
        <f t="shared" si="6"/>
        <v>0</v>
      </c>
    </row>
    <row r="152" spans="1:7" ht="12.75" hidden="1">
      <c r="A152" s="1" t="s">
        <v>225</v>
      </c>
      <c r="B152" s="64"/>
      <c r="C152" s="3" t="str">
        <f t="shared" si="5"/>
        <v>64</v>
      </c>
      <c r="D152" s="4" t="s">
        <v>229</v>
      </c>
      <c r="E152" s="95">
        <f>SUMIF('Grand Livre'!$F$10:$L$997,C152,'Grand Livre'!$K$10:$K$998)</f>
        <v>0</v>
      </c>
      <c r="F152" s="95">
        <f>SUMIF('Grand Livre'!$F$10:$L$997,C152,'Grand Livre'!L$10:L$998)</f>
        <v>0</v>
      </c>
      <c r="G152" s="95">
        <f t="shared" si="6"/>
        <v>0</v>
      </c>
    </row>
    <row r="153" spans="1:7" ht="12.75" hidden="1">
      <c r="A153" s="1" t="s">
        <v>225</v>
      </c>
      <c r="B153" s="64"/>
      <c r="C153" s="3" t="str">
        <f t="shared" si="5"/>
        <v>64</v>
      </c>
      <c r="D153" s="4" t="s">
        <v>230</v>
      </c>
      <c r="E153" s="95">
        <f>SUMIF('Grand Livre'!$F$10:$L$997,C153,'Grand Livre'!$K$10:$K$998)</f>
        <v>0</v>
      </c>
      <c r="F153" s="95">
        <f>SUMIF('Grand Livre'!$F$10:$L$997,C153,'Grand Livre'!L$10:L$998)</f>
        <v>0</v>
      </c>
      <c r="G153" s="95">
        <f t="shared" si="6"/>
        <v>0</v>
      </c>
    </row>
    <row r="154" spans="1:7" ht="12.75" hidden="1">
      <c r="A154" s="1" t="s">
        <v>225</v>
      </c>
      <c r="B154" s="64"/>
      <c r="C154" s="3" t="str">
        <f t="shared" si="5"/>
        <v>64</v>
      </c>
      <c r="D154" s="4" t="s">
        <v>231</v>
      </c>
      <c r="E154" s="95">
        <f>SUMIF('Grand Livre'!$F$10:$L$997,C154,'Grand Livre'!$K$10:$K$998)</f>
        <v>0</v>
      </c>
      <c r="F154" s="95">
        <f>SUMIF('Grand Livre'!$F$10:$L$997,C154,'Grand Livre'!L$10:L$998)</f>
        <v>0</v>
      </c>
      <c r="G154" s="95">
        <f t="shared" si="6"/>
        <v>0</v>
      </c>
    </row>
    <row r="155" spans="1:7" ht="12.75" hidden="1">
      <c r="A155" s="1" t="s">
        <v>225</v>
      </c>
      <c r="B155" s="64"/>
      <c r="C155" s="3" t="str">
        <f t="shared" si="5"/>
        <v>64</v>
      </c>
      <c r="D155" s="4" t="s">
        <v>233</v>
      </c>
      <c r="E155" s="95">
        <f>SUMIF('Grand Livre'!$F$10:$L$997,C155,'Grand Livre'!$K$10:$K$998)</f>
        <v>0</v>
      </c>
      <c r="F155" s="95">
        <f>SUMIF('Grand Livre'!$F$10:$L$997,C155,'Grand Livre'!L$10:L$998)</f>
        <v>0</v>
      </c>
      <c r="G155" s="95">
        <f t="shared" si="6"/>
        <v>0</v>
      </c>
    </row>
    <row r="156" spans="1:7" ht="12.75" hidden="1">
      <c r="A156" s="1" t="s">
        <v>225</v>
      </c>
      <c r="B156" s="64"/>
      <c r="C156" s="3" t="str">
        <f t="shared" si="5"/>
        <v>64</v>
      </c>
      <c r="D156" s="4" t="s">
        <v>234</v>
      </c>
      <c r="E156" s="95">
        <f>SUMIF('Grand Livre'!$F$10:$L$997,C156,'Grand Livre'!$K$10:$K$998)</f>
        <v>0</v>
      </c>
      <c r="F156" s="95">
        <f>SUMIF('Grand Livre'!$F$10:$L$997,C156,'Grand Livre'!L$10:L$998)</f>
        <v>0</v>
      </c>
      <c r="G156" s="95">
        <f t="shared" si="6"/>
        <v>0</v>
      </c>
    </row>
    <row r="157" spans="1:7" ht="12.75" hidden="1">
      <c r="A157" s="1" t="s">
        <v>225</v>
      </c>
      <c r="B157" s="64"/>
      <c r="C157" s="3" t="str">
        <f t="shared" si="5"/>
        <v>64</v>
      </c>
      <c r="D157" s="4" t="s">
        <v>235</v>
      </c>
      <c r="E157" s="95">
        <f>SUMIF('Grand Livre'!$F$10:$L$997,C157,'Grand Livre'!$K$10:$K$998)</f>
        <v>0</v>
      </c>
      <c r="F157" s="95">
        <f>SUMIF('Grand Livre'!$F$10:$L$997,C157,'Grand Livre'!L$10:L$998)</f>
        <v>0</v>
      </c>
      <c r="G157" s="95">
        <f t="shared" si="6"/>
        <v>0</v>
      </c>
    </row>
    <row r="158" spans="1:7" ht="12.75" hidden="1">
      <c r="A158" s="1" t="s">
        <v>225</v>
      </c>
      <c r="B158" s="64"/>
      <c r="C158" s="3" t="str">
        <f t="shared" si="5"/>
        <v>64</v>
      </c>
      <c r="D158" s="4" t="s">
        <v>237</v>
      </c>
      <c r="E158" s="95">
        <f>SUMIF('Grand Livre'!$F$10:$L$997,C158,'Grand Livre'!$K$10:$K$998)</f>
        <v>0</v>
      </c>
      <c r="F158" s="95">
        <f>SUMIF('Grand Livre'!$F$10:$L$997,C158,'Grand Livre'!L$10:L$998)</f>
        <v>0</v>
      </c>
      <c r="G158" s="95">
        <f t="shared" si="6"/>
        <v>0</v>
      </c>
    </row>
    <row r="159" spans="1:7" ht="12.75" hidden="1">
      <c r="A159" s="1" t="s">
        <v>225</v>
      </c>
      <c r="B159" s="64"/>
      <c r="C159" s="3" t="str">
        <f t="shared" si="5"/>
        <v>64</v>
      </c>
      <c r="D159" s="4" t="s">
        <v>238</v>
      </c>
      <c r="E159" s="95">
        <f>SUMIF('Grand Livre'!$F$10:$L$997,C159,'Grand Livre'!$K$10:$K$998)</f>
        <v>0</v>
      </c>
      <c r="F159" s="95">
        <f>SUMIF('Grand Livre'!$F$10:$L$997,C159,'Grand Livre'!L$10:L$998)</f>
        <v>0</v>
      </c>
      <c r="G159" s="95">
        <f t="shared" si="6"/>
        <v>0</v>
      </c>
    </row>
    <row r="160" spans="1:7" ht="12.75" hidden="1">
      <c r="A160" s="1" t="s">
        <v>225</v>
      </c>
      <c r="B160" s="64"/>
      <c r="C160" s="3" t="str">
        <f t="shared" si="5"/>
        <v>64</v>
      </c>
      <c r="D160" s="4" t="s">
        <v>239</v>
      </c>
      <c r="E160" s="95">
        <f>SUMIF('Grand Livre'!$F$10:$L$997,C160,'Grand Livre'!$K$10:$K$998)</f>
        <v>0</v>
      </c>
      <c r="F160" s="95">
        <f>SUMIF('Grand Livre'!$F$10:$L$997,C160,'Grand Livre'!L$10:L$998)</f>
        <v>0</v>
      </c>
      <c r="G160" s="95">
        <f t="shared" si="6"/>
        <v>0</v>
      </c>
    </row>
    <row r="161" spans="1:7" ht="12.75" hidden="1">
      <c r="A161" s="1" t="s">
        <v>225</v>
      </c>
      <c r="B161" s="64"/>
      <c r="C161" s="3" t="str">
        <f t="shared" si="5"/>
        <v>64</v>
      </c>
      <c r="D161" s="4" t="s">
        <v>240</v>
      </c>
      <c r="E161" s="95">
        <f>SUMIF('Grand Livre'!$F$10:$L$997,C161,'Grand Livre'!$K$10:$K$998)</f>
        <v>0</v>
      </c>
      <c r="F161" s="95">
        <f>SUMIF('Grand Livre'!$F$10:$L$997,C161,'Grand Livre'!L$10:L$998)</f>
        <v>0</v>
      </c>
      <c r="G161" s="95">
        <f t="shared" si="6"/>
        <v>0</v>
      </c>
    </row>
    <row r="162" spans="1:7" ht="12.75" hidden="1">
      <c r="A162" s="1" t="s">
        <v>225</v>
      </c>
      <c r="B162" s="64"/>
      <c r="C162" s="3" t="str">
        <f t="shared" si="5"/>
        <v>64</v>
      </c>
      <c r="D162" s="4" t="s">
        <v>241</v>
      </c>
      <c r="E162" s="95">
        <f>SUMIF('Grand Livre'!$F$10:$L$997,C162,'Grand Livre'!$K$10:$K$998)</f>
        <v>0</v>
      </c>
      <c r="F162" s="95">
        <f>SUMIF('Grand Livre'!$F$10:$L$997,C162,'Grand Livre'!L$10:L$998)</f>
        <v>0</v>
      </c>
      <c r="G162" s="95">
        <f t="shared" si="6"/>
        <v>0</v>
      </c>
    </row>
    <row r="163" spans="1:7" ht="12.75" hidden="1">
      <c r="A163" s="1" t="s">
        <v>225</v>
      </c>
      <c r="B163" s="64"/>
      <c r="C163" s="3" t="str">
        <f t="shared" si="5"/>
        <v>64</v>
      </c>
      <c r="D163" s="4" t="s">
        <v>243</v>
      </c>
      <c r="E163" s="95">
        <f>SUMIF('Grand Livre'!$F$10:$L$997,C163,'Grand Livre'!$K$10:$K$998)</f>
        <v>0</v>
      </c>
      <c r="F163" s="95">
        <f>SUMIF('Grand Livre'!$F$10:$L$997,C163,'Grand Livre'!L$10:L$998)</f>
        <v>0</v>
      </c>
      <c r="G163" s="95">
        <f t="shared" si="6"/>
        <v>0</v>
      </c>
    </row>
    <row r="164" spans="1:7" ht="12.75" hidden="1">
      <c r="A164" s="1" t="s">
        <v>225</v>
      </c>
      <c r="B164" s="64"/>
      <c r="C164" s="3" t="str">
        <f t="shared" si="5"/>
        <v>64</v>
      </c>
      <c r="D164" s="4" t="s">
        <v>245</v>
      </c>
      <c r="E164" s="95">
        <f>SUMIF('Grand Livre'!$F$10:$L$997,C164,'Grand Livre'!$K$10:$K$998)</f>
        <v>0</v>
      </c>
      <c r="F164" s="95">
        <f>SUMIF('Grand Livre'!$F$10:$L$997,C164,'Grand Livre'!L$10:L$998)</f>
        <v>0</v>
      </c>
      <c r="G164" s="95">
        <f t="shared" si="6"/>
        <v>0</v>
      </c>
    </row>
    <row r="165" spans="1:7" ht="12.75" hidden="1">
      <c r="A165" s="1" t="s">
        <v>225</v>
      </c>
      <c r="B165" s="64"/>
      <c r="C165" s="3" t="str">
        <f t="shared" si="5"/>
        <v>64</v>
      </c>
      <c r="D165" s="4" t="s">
        <v>247</v>
      </c>
      <c r="E165" s="95">
        <f>SUMIF('Grand Livre'!$F$10:$L$997,C165,'Grand Livre'!$K$10:$K$998)</f>
        <v>0</v>
      </c>
      <c r="F165" s="95">
        <f>SUMIF('Grand Livre'!$F$10:$L$997,C165,'Grand Livre'!L$10:L$998)</f>
        <v>0</v>
      </c>
      <c r="G165" s="95">
        <f t="shared" si="6"/>
        <v>0</v>
      </c>
    </row>
    <row r="166" spans="1:7" ht="12.75" hidden="1">
      <c r="A166" s="1" t="s">
        <v>225</v>
      </c>
      <c r="B166" s="64"/>
      <c r="C166" s="3" t="str">
        <f aca="true" t="shared" si="7" ref="C166:C229">CONCATENATE(A166,B166)</f>
        <v>64</v>
      </c>
      <c r="D166" s="4" t="s">
        <v>249</v>
      </c>
      <c r="E166" s="95">
        <f>SUMIF('Grand Livre'!$F$10:$L$997,C166,'Grand Livre'!$K$10:$K$998)</f>
        <v>0</v>
      </c>
      <c r="F166" s="95">
        <f>SUMIF('Grand Livre'!$F$10:$L$997,C166,'Grand Livre'!L$10:L$998)</f>
        <v>0</v>
      </c>
      <c r="G166" s="95">
        <f t="shared" si="6"/>
        <v>0</v>
      </c>
    </row>
    <row r="167" spans="1:7" ht="12.75" hidden="1">
      <c r="A167" s="1" t="s">
        <v>225</v>
      </c>
      <c r="B167" s="64"/>
      <c r="C167" s="3" t="str">
        <f t="shared" si="7"/>
        <v>64</v>
      </c>
      <c r="D167" s="4" t="s">
        <v>251</v>
      </c>
      <c r="E167" s="95">
        <f>SUMIF('Grand Livre'!$F$10:$L$997,C167,'Grand Livre'!$K$10:$K$998)</f>
        <v>0</v>
      </c>
      <c r="F167" s="95">
        <f>SUMIF('Grand Livre'!$F$10:$L$997,C167,'Grand Livre'!L$10:L$998)</f>
        <v>0</v>
      </c>
      <c r="G167" s="95">
        <f t="shared" si="6"/>
        <v>0</v>
      </c>
    </row>
    <row r="168" spans="1:7" ht="12.75" hidden="1">
      <c r="A168" s="1" t="s">
        <v>225</v>
      </c>
      <c r="B168" s="64"/>
      <c r="C168" s="3" t="str">
        <f t="shared" si="7"/>
        <v>64</v>
      </c>
      <c r="D168" s="4" t="s">
        <v>252</v>
      </c>
      <c r="E168" s="95">
        <f>SUMIF('Grand Livre'!$F$10:$L$997,C168,'Grand Livre'!$K$10:$K$998)</f>
        <v>0</v>
      </c>
      <c r="F168" s="95">
        <f>SUMIF('Grand Livre'!$F$10:$L$997,C168,'Grand Livre'!L$10:L$998)</f>
        <v>0</v>
      </c>
      <c r="G168" s="95">
        <f t="shared" si="6"/>
        <v>0</v>
      </c>
    </row>
    <row r="169" spans="1:7" s="111" customFormat="1" ht="12.75">
      <c r="A169" s="110" t="s">
        <v>253</v>
      </c>
      <c r="B169" s="64"/>
      <c r="C169" s="3" t="str">
        <f t="shared" si="7"/>
        <v>65</v>
      </c>
      <c r="D169" s="112" t="s">
        <v>254</v>
      </c>
      <c r="E169" s="50">
        <f>'Balance Générale'!E180</f>
        <v>0</v>
      </c>
      <c r="F169" s="50">
        <f>'Balance Générale'!F180</f>
        <v>0</v>
      </c>
      <c r="G169" s="50">
        <f>'Balance Générale'!G180</f>
        <v>0</v>
      </c>
    </row>
    <row r="170" spans="1:7" ht="25.5" hidden="1">
      <c r="A170" s="1" t="s">
        <v>253</v>
      </c>
      <c r="B170" s="64"/>
      <c r="C170" s="3" t="str">
        <f t="shared" si="7"/>
        <v>65</v>
      </c>
      <c r="D170" s="4" t="s">
        <v>255</v>
      </c>
      <c r="E170" s="95">
        <f>SUMIF('Grand Livre'!$F$10:$L$997,C170,'Grand Livre'!$K$10:$K$998)</f>
        <v>0</v>
      </c>
      <c r="F170" s="95">
        <f>SUMIF('Grand Livre'!$F$10:$L$997,C170,'Grand Livre'!L$10:L$998)</f>
        <v>0</v>
      </c>
      <c r="G170" s="95">
        <f t="shared" si="6"/>
        <v>0</v>
      </c>
    </row>
    <row r="171" spans="1:7" ht="12.75" hidden="1">
      <c r="A171" s="1" t="s">
        <v>253</v>
      </c>
      <c r="B171" s="64"/>
      <c r="C171" s="3" t="str">
        <f t="shared" si="7"/>
        <v>65</v>
      </c>
      <c r="D171" s="4" t="s">
        <v>256</v>
      </c>
      <c r="E171" s="95">
        <f>SUMIF('Grand Livre'!$F$10:$L$997,C171,'Grand Livre'!$K$10:$K$998)</f>
        <v>0</v>
      </c>
      <c r="F171" s="95">
        <f>SUMIF('Grand Livre'!$F$10:$L$997,C171,'Grand Livre'!L$10:L$998)</f>
        <v>0</v>
      </c>
      <c r="G171" s="95">
        <f t="shared" si="6"/>
        <v>0</v>
      </c>
    </row>
    <row r="172" spans="1:7" ht="12.75" hidden="1">
      <c r="A172" s="1" t="s">
        <v>253</v>
      </c>
      <c r="B172" s="64"/>
      <c r="C172" s="3" t="str">
        <f t="shared" si="7"/>
        <v>65</v>
      </c>
      <c r="D172" s="4" t="s">
        <v>258</v>
      </c>
      <c r="E172" s="95">
        <f>SUMIF('Grand Livre'!$F$10:$L$997,C172,'Grand Livre'!$K$10:$K$998)</f>
        <v>0</v>
      </c>
      <c r="F172" s="95">
        <f>SUMIF('Grand Livre'!$F$10:$L$997,C172,'Grand Livre'!L$10:L$998)</f>
        <v>0</v>
      </c>
      <c r="G172" s="95">
        <f t="shared" si="6"/>
        <v>0</v>
      </c>
    </row>
    <row r="173" spans="1:7" ht="12.75" hidden="1">
      <c r="A173" s="1" t="s">
        <v>253</v>
      </c>
      <c r="B173" s="64"/>
      <c r="C173" s="3" t="str">
        <f t="shared" si="7"/>
        <v>65</v>
      </c>
      <c r="D173" s="4" t="s">
        <v>259</v>
      </c>
      <c r="E173" s="95">
        <f>SUMIF('Grand Livre'!$F$10:$L$997,C173,'Grand Livre'!$K$10:$K$998)</f>
        <v>0</v>
      </c>
      <c r="F173" s="95">
        <f>SUMIF('Grand Livre'!$F$10:$L$997,C173,'Grand Livre'!L$10:L$998)</f>
        <v>0</v>
      </c>
      <c r="G173" s="95">
        <f aca="true" t="shared" si="8" ref="G173:G236">E173-F173</f>
        <v>0</v>
      </c>
    </row>
    <row r="174" spans="1:7" ht="12.75" hidden="1">
      <c r="A174" s="1" t="s">
        <v>253</v>
      </c>
      <c r="B174" s="64"/>
      <c r="C174" s="3" t="str">
        <f t="shared" si="7"/>
        <v>65</v>
      </c>
      <c r="D174" s="4" t="s">
        <v>260</v>
      </c>
      <c r="E174" s="95">
        <f>SUMIF('Grand Livre'!$F$10:$L$997,C174,'Grand Livre'!$K$10:$K$998)</f>
        <v>0</v>
      </c>
      <c r="F174" s="95">
        <f>SUMIF('Grand Livre'!$F$10:$L$997,C174,'Grand Livre'!L$10:L$998)</f>
        <v>0</v>
      </c>
      <c r="G174" s="95">
        <f t="shared" si="8"/>
        <v>0</v>
      </c>
    </row>
    <row r="175" spans="1:7" ht="12.75" hidden="1">
      <c r="A175" s="1" t="s">
        <v>253</v>
      </c>
      <c r="B175" s="64"/>
      <c r="C175" s="3" t="str">
        <f t="shared" si="7"/>
        <v>65</v>
      </c>
      <c r="D175" s="4" t="s">
        <v>262</v>
      </c>
      <c r="E175" s="95">
        <f>SUMIF('Grand Livre'!$F$10:$L$997,C175,'Grand Livre'!$K$10:$K$998)</f>
        <v>0</v>
      </c>
      <c r="F175" s="95">
        <f>SUMIF('Grand Livre'!$F$10:$L$997,C175,'Grand Livre'!L$10:L$998)</f>
        <v>0</v>
      </c>
      <c r="G175" s="95">
        <f t="shared" si="8"/>
        <v>0</v>
      </c>
    </row>
    <row r="176" spans="1:7" ht="12.75" hidden="1">
      <c r="A176" s="1" t="s">
        <v>253</v>
      </c>
      <c r="B176" s="64"/>
      <c r="C176" s="3" t="str">
        <f t="shared" si="7"/>
        <v>65</v>
      </c>
      <c r="D176" s="4" t="s">
        <v>264</v>
      </c>
      <c r="E176" s="95">
        <f>SUMIF('Grand Livre'!$F$10:$L$997,C176,'Grand Livre'!$K$10:$K$998)</f>
        <v>0</v>
      </c>
      <c r="F176" s="95">
        <f>SUMIF('Grand Livre'!$F$10:$L$997,C176,'Grand Livre'!L$10:L$998)</f>
        <v>0</v>
      </c>
      <c r="G176" s="95">
        <f t="shared" si="8"/>
        <v>0</v>
      </c>
    </row>
    <row r="177" spans="1:7" ht="12.75" hidden="1">
      <c r="A177" s="1" t="s">
        <v>253</v>
      </c>
      <c r="B177" s="64"/>
      <c r="C177" s="3" t="str">
        <f t="shared" si="7"/>
        <v>65</v>
      </c>
      <c r="D177" s="4" t="s">
        <v>265</v>
      </c>
      <c r="E177" s="95">
        <f>SUMIF('Grand Livre'!$F$10:$L$997,C177,'Grand Livre'!$K$10:$K$998)</f>
        <v>0</v>
      </c>
      <c r="F177" s="95">
        <f>SUMIF('Grand Livre'!$F$10:$L$997,C177,'Grand Livre'!L$10:L$998)</f>
        <v>0</v>
      </c>
      <c r="G177" s="95">
        <f t="shared" si="8"/>
        <v>0</v>
      </c>
    </row>
    <row r="178" spans="1:7" ht="12.75" hidden="1">
      <c r="A178" s="1" t="s">
        <v>253</v>
      </c>
      <c r="B178" s="64"/>
      <c r="C178" s="3" t="str">
        <f t="shared" si="7"/>
        <v>65</v>
      </c>
      <c r="D178" s="4" t="s">
        <v>266</v>
      </c>
      <c r="E178" s="95">
        <f>SUMIF('Grand Livre'!$F$10:$L$997,C178,'Grand Livre'!$K$10:$K$998)</f>
        <v>0</v>
      </c>
      <c r="F178" s="95">
        <f>SUMIF('Grand Livre'!$F$10:$L$997,C178,'Grand Livre'!L$10:L$998)</f>
        <v>0</v>
      </c>
      <c r="G178" s="95">
        <f t="shared" si="8"/>
        <v>0</v>
      </c>
    </row>
    <row r="179" spans="1:7" ht="12.75" hidden="1">
      <c r="A179" s="1" t="s">
        <v>253</v>
      </c>
      <c r="B179" s="64"/>
      <c r="C179" s="3" t="str">
        <f t="shared" si="7"/>
        <v>65</v>
      </c>
      <c r="D179" s="4" t="s">
        <v>268</v>
      </c>
      <c r="E179" s="95">
        <f>SUMIF('Grand Livre'!$F$10:$L$997,C179,'Grand Livre'!$K$10:$K$998)</f>
        <v>0</v>
      </c>
      <c r="F179" s="95">
        <f>SUMIF('Grand Livre'!$F$10:$L$997,C179,'Grand Livre'!L$10:L$998)</f>
        <v>0</v>
      </c>
      <c r="G179" s="95">
        <f t="shared" si="8"/>
        <v>0</v>
      </c>
    </row>
    <row r="180" spans="1:7" ht="12.75" hidden="1">
      <c r="A180" s="1" t="s">
        <v>253</v>
      </c>
      <c r="B180" s="64"/>
      <c r="C180" s="3" t="str">
        <f t="shared" si="7"/>
        <v>65</v>
      </c>
      <c r="D180" s="4" t="s">
        <v>270</v>
      </c>
      <c r="E180" s="95">
        <f>SUMIF('Grand Livre'!$F$10:$L$997,C180,'Grand Livre'!$K$10:$K$998)</f>
        <v>0</v>
      </c>
      <c r="F180" s="95">
        <f>SUMIF('Grand Livre'!$F$10:$L$997,C180,'Grand Livre'!L$10:L$998)</f>
        <v>0</v>
      </c>
      <c r="G180" s="95">
        <f t="shared" si="8"/>
        <v>0</v>
      </c>
    </row>
    <row r="181" spans="1:7" ht="12.75" hidden="1">
      <c r="A181" s="1" t="s">
        <v>253</v>
      </c>
      <c r="B181" s="64"/>
      <c r="C181" s="3" t="str">
        <f t="shared" si="7"/>
        <v>65</v>
      </c>
      <c r="D181" s="4" t="s">
        <v>271</v>
      </c>
      <c r="E181" s="95">
        <f>SUMIF('Grand Livre'!$F$10:$L$997,C181,'Grand Livre'!$K$10:$K$998)</f>
        <v>0</v>
      </c>
      <c r="F181" s="95">
        <f>SUMIF('Grand Livre'!$F$10:$L$997,C181,'Grand Livre'!L$10:L$998)</f>
        <v>0</v>
      </c>
      <c r="G181" s="95">
        <f t="shared" si="8"/>
        <v>0</v>
      </c>
    </row>
    <row r="182" spans="1:7" s="111" customFormat="1" ht="12.75">
      <c r="A182" s="110" t="s">
        <v>272</v>
      </c>
      <c r="B182" s="64"/>
      <c r="C182" s="3" t="str">
        <f t="shared" si="7"/>
        <v>66</v>
      </c>
      <c r="D182" s="112" t="s">
        <v>273</v>
      </c>
      <c r="E182" s="50">
        <f>'Balance Générale'!E194</f>
        <v>0</v>
      </c>
      <c r="F182" s="50">
        <f>'Balance Générale'!F194</f>
        <v>0</v>
      </c>
      <c r="G182" s="50">
        <f>'Balance Générale'!G194</f>
        <v>0</v>
      </c>
    </row>
    <row r="183" spans="1:7" ht="12.75" hidden="1">
      <c r="A183" s="1" t="s">
        <v>272</v>
      </c>
      <c r="B183" s="64"/>
      <c r="C183" s="3" t="str">
        <f t="shared" si="7"/>
        <v>66</v>
      </c>
      <c r="D183" s="4" t="s">
        <v>274</v>
      </c>
      <c r="E183" s="95">
        <f>SUMIF('Grand Livre'!$F$10:$L$997,C183,'Grand Livre'!$K$10:$K$998)</f>
        <v>0</v>
      </c>
      <c r="F183" s="95">
        <f>SUMIF('Grand Livre'!$F$10:$L$997,C183,'Grand Livre'!L$10:L$998)</f>
        <v>0</v>
      </c>
      <c r="G183" s="95">
        <f t="shared" si="8"/>
        <v>0</v>
      </c>
    </row>
    <row r="184" spans="1:7" ht="12.75" hidden="1">
      <c r="A184" s="1" t="s">
        <v>272</v>
      </c>
      <c r="B184" s="64"/>
      <c r="C184" s="3" t="str">
        <f t="shared" si="7"/>
        <v>66</v>
      </c>
      <c r="D184" s="4" t="s">
        <v>275</v>
      </c>
      <c r="E184" s="95">
        <f>SUMIF('Grand Livre'!$F$10:$L$997,C184,'Grand Livre'!$K$10:$K$998)</f>
        <v>0</v>
      </c>
      <c r="F184" s="95">
        <f>SUMIF('Grand Livre'!$F$10:$L$997,C184,'Grand Livre'!L$10:L$998)</f>
        <v>0</v>
      </c>
      <c r="G184" s="95">
        <f t="shared" si="8"/>
        <v>0</v>
      </c>
    </row>
    <row r="185" spans="1:7" ht="12.75" hidden="1">
      <c r="A185" s="1" t="s">
        <v>272</v>
      </c>
      <c r="B185" s="64"/>
      <c r="C185" s="3" t="str">
        <f t="shared" si="7"/>
        <v>66</v>
      </c>
      <c r="D185" s="4" t="s">
        <v>276</v>
      </c>
      <c r="E185" s="95">
        <f>SUMIF('Grand Livre'!$F$10:$L$997,C185,'Grand Livre'!$K$10:$K$998)</f>
        <v>0</v>
      </c>
      <c r="F185" s="95">
        <f>SUMIF('Grand Livre'!$F$10:$L$997,C185,'Grand Livre'!L$10:L$998)</f>
        <v>0</v>
      </c>
      <c r="G185" s="95">
        <f t="shared" si="8"/>
        <v>0</v>
      </c>
    </row>
    <row r="186" spans="1:7" ht="12.75" hidden="1">
      <c r="A186" s="1" t="s">
        <v>272</v>
      </c>
      <c r="B186" s="64"/>
      <c r="C186" s="3" t="str">
        <f t="shared" si="7"/>
        <v>66</v>
      </c>
      <c r="D186" s="4" t="s">
        <v>277</v>
      </c>
      <c r="E186" s="95">
        <f>SUMIF('Grand Livre'!$F$10:$L$997,C186,'Grand Livre'!$K$10:$K$998)</f>
        <v>0</v>
      </c>
      <c r="F186" s="95">
        <f>SUMIF('Grand Livre'!$F$10:$L$997,C186,'Grand Livre'!L$10:L$998)</f>
        <v>0</v>
      </c>
      <c r="G186" s="95">
        <f t="shared" si="8"/>
        <v>0</v>
      </c>
    </row>
    <row r="187" spans="1:7" ht="12.75" hidden="1">
      <c r="A187" s="1" t="s">
        <v>272</v>
      </c>
      <c r="B187" s="64"/>
      <c r="C187" s="3" t="str">
        <f t="shared" si="7"/>
        <v>66</v>
      </c>
      <c r="D187" s="4" t="s">
        <v>278</v>
      </c>
      <c r="E187" s="95">
        <f>SUMIF('Grand Livre'!$F$10:$L$997,C187,'Grand Livre'!$K$10:$K$998)</f>
        <v>0</v>
      </c>
      <c r="F187" s="95">
        <f>SUMIF('Grand Livre'!$F$10:$L$997,C187,'Grand Livre'!L$10:L$998)</f>
        <v>0</v>
      </c>
      <c r="G187" s="95">
        <f t="shared" si="8"/>
        <v>0</v>
      </c>
    </row>
    <row r="188" spans="1:7" ht="12.75" hidden="1">
      <c r="A188" s="1" t="s">
        <v>272</v>
      </c>
      <c r="B188" s="64"/>
      <c r="C188" s="3" t="str">
        <f t="shared" si="7"/>
        <v>66</v>
      </c>
      <c r="D188" s="4" t="s">
        <v>279</v>
      </c>
      <c r="E188" s="95">
        <f>SUMIF('Grand Livre'!$F$10:$L$997,C188,'Grand Livre'!$K$10:$K$998)</f>
        <v>0</v>
      </c>
      <c r="F188" s="95">
        <f>SUMIF('Grand Livre'!$F$10:$L$997,C188,'Grand Livre'!L$10:L$998)</f>
        <v>0</v>
      </c>
      <c r="G188" s="95">
        <f t="shared" si="8"/>
        <v>0</v>
      </c>
    </row>
    <row r="189" spans="1:7" ht="12.75" hidden="1">
      <c r="A189" s="1" t="s">
        <v>272</v>
      </c>
      <c r="B189" s="64"/>
      <c r="C189" s="3" t="str">
        <f t="shared" si="7"/>
        <v>66</v>
      </c>
      <c r="D189" s="4" t="s">
        <v>280</v>
      </c>
      <c r="E189" s="95">
        <f>SUMIF('Grand Livre'!$F$10:$L$997,C189,'Grand Livre'!$K$10:$K$998)</f>
        <v>0</v>
      </c>
      <c r="F189" s="95">
        <f>SUMIF('Grand Livre'!$F$10:$L$997,C189,'Grand Livre'!L$10:L$998)</f>
        <v>0</v>
      </c>
      <c r="G189" s="95">
        <f t="shared" si="8"/>
        <v>0</v>
      </c>
    </row>
    <row r="190" spans="1:7" ht="12.75" hidden="1">
      <c r="A190" s="1" t="s">
        <v>272</v>
      </c>
      <c r="B190" s="64"/>
      <c r="C190" s="3" t="str">
        <f t="shared" si="7"/>
        <v>66</v>
      </c>
      <c r="D190" s="4" t="s">
        <v>281</v>
      </c>
      <c r="E190" s="95">
        <f>SUMIF('Grand Livre'!$F$10:$L$997,C190,'Grand Livre'!$K$10:$K$998)</f>
        <v>0</v>
      </c>
      <c r="F190" s="95">
        <f>SUMIF('Grand Livre'!$F$10:$L$997,C190,'Grand Livre'!L$10:L$998)</f>
        <v>0</v>
      </c>
      <c r="G190" s="95">
        <f t="shared" si="8"/>
        <v>0</v>
      </c>
    </row>
    <row r="191" spans="1:7" ht="12.75" hidden="1">
      <c r="A191" s="1" t="s">
        <v>272</v>
      </c>
      <c r="B191" s="64"/>
      <c r="C191" s="3" t="str">
        <f t="shared" si="7"/>
        <v>66</v>
      </c>
      <c r="D191" s="4" t="s">
        <v>282</v>
      </c>
      <c r="E191" s="95">
        <f>SUMIF('Grand Livre'!$F$10:$L$997,C191,'Grand Livre'!$K$10:$K$998)</f>
        <v>0</v>
      </c>
      <c r="F191" s="95">
        <f>SUMIF('Grand Livre'!$F$10:$L$997,C191,'Grand Livre'!L$10:L$998)</f>
        <v>0</v>
      </c>
      <c r="G191" s="95">
        <f t="shared" si="8"/>
        <v>0</v>
      </c>
    </row>
    <row r="192" spans="1:7" s="111" customFormat="1" ht="12.75">
      <c r="A192" s="110" t="s">
        <v>283</v>
      </c>
      <c r="B192" s="64"/>
      <c r="C192" s="3" t="str">
        <f t="shared" si="7"/>
        <v>67</v>
      </c>
      <c r="D192" s="112" t="s">
        <v>284</v>
      </c>
      <c r="E192" s="50">
        <f>'Balance Générale'!E205</f>
        <v>0</v>
      </c>
      <c r="F192" s="50">
        <f>'Balance Générale'!F205</f>
        <v>0</v>
      </c>
      <c r="G192" s="50">
        <f>'Balance Générale'!G205</f>
        <v>0</v>
      </c>
    </row>
    <row r="193" spans="1:7" ht="12.75" hidden="1">
      <c r="A193" s="1" t="s">
        <v>283</v>
      </c>
      <c r="B193" s="64"/>
      <c r="C193" s="3" t="str">
        <f t="shared" si="7"/>
        <v>67</v>
      </c>
      <c r="D193" s="4" t="s">
        <v>285</v>
      </c>
      <c r="E193" s="95">
        <f>SUMIF('Grand Livre'!$F$10:$L$997,C193,'Grand Livre'!$K$10:$K$998)</f>
        <v>0</v>
      </c>
      <c r="F193" s="95">
        <f>SUMIF('Grand Livre'!$F$10:$L$997,C193,'Grand Livre'!L$10:L$998)</f>
        <v>0</v>
      </c>
      <c r="G193" s="95">
        <f t="shared" si="8"/>
        <v>0</v>
      </c>
    </row>
    <row r="194" spans="1:7" ht="12.75" hidden="1">
      <c r="A194" s="1" t="s">
        <v>283</v>
      </c>
      <c r="B194" s="64"/>
      <c r="C194" s="3" t="str">
        <f t="shared" si="7"/>
        <v>67</v>
      </c>
      <c r="D194" s="4" t="s">
        <v>286</v>
      </c>
      <c r="E194" s="95">
        <f>SUMIF('Grand Livre'!$F$10:$L$997,C194,'Grand Livre'!$K$10:$K$998)</f>
        <v>0</v>
      </c>
      <c r="F194" s="95">
        <f>SUMIF('Grand Livre'!$F$10:$L$997,C194,'Grand Livre'!L$10:L$998)</f>
        <v>0</v>
      </c>
      <c r="G194" s="95">
        <f t="shared" si="8"/>
        <v>0</v>
      </c>
    </row>
    <row r="195" spans="1:7" ht="12.75" hidden="1">
      <c r="A195" s="1" t="s">
        <v>283</v>
      </c>
      <c r="B195" s="64"/>
      <c r="C195" s="3" t="str">
        <f t="shared" si="7"/>
        <v>67</v>
      </c>
      <c r="D195" s="4" t="s">
        <v>287</v>
      </c>
      <c r="E195" s="95">
        <f>SUMIF('Grand Livre'!$F$10:$L$997,C195,'Grand Livre'!$K$10:$K$998)</f>
        <v>0</v>
      </c>
      <c r="F195" s="95">
        <f>SUMIF('Grand Livre'!$F$10:$L$997,C195,'Grand Livre'!L$10:L$998)</f>
        <v>0</v>
      </c>
      <c r="G195" s="95">
        <f t="shared" si="8"/>
        <v>0</v>
      </c>
    </row>
    <row r="196" spans="1:7" ht="12.75" hidden="1">
      <c r="A196" s="1" t="s">
        <v>283</v>
      </c>
      <c r="B196" s="64"/>
      <c r="C196" s="3" t="str">
        <f t="shared" si="7"/>
        <v>67</v>
      </c>
      <c r="D196" s="4" t="s">
        <v>288</v>
      </c>
      <c r="E196" s="95">
        <f>SUMIF('Grand Livre'!$F$10:$L$997,C196,'Grand Livre'!$K$10:$K$998)</f>
        <v>0</v>
      </c>
      <c r="F196" s="95">
        <f>SUMIF('Grand Livre'!$F$10:$L$997,C196,'Grand Livre'!L$10:L$998)</f>
        <v>0</v>
      </c>
      <c r="G196" s="95">
        <f t="shared" si="8"/>
        <v>0</v>
      </c>
    </row>
    <row r="197" spans="1:7" ht="12.75" hidden="1">
      <c r="A197" s="1" t="s">
        <v>283</v>
      </c>
      <c r="B197" s="64"/>
      <c r="C197" s="3" t="str">
        <f t="shared" si="7"/>
        <v>67</v>
      </c>
      <c r="D197" s="4" t="s">
        <v>290</v>
      </c>
      <c r="E197" s="95">
        <f>SUMIF('Grand Livre'!$F$10:$L$997,C197,'Grand Livre'!$K$10:$K$998)</f>
        <v>0</v>
      </c>
      <c r="F197" s="95">
        <f>SUMIF('Grand Livre'!$F$10:$L$997,C197,'Grand Livre'!L$10:L$998)</f>
        <v>0</v>
      </c>
      <c r="G197" s="95">
        <f t="shared" si="8"/>
        <v>0</v>
      </c>
    </row>
    <row r="198" spans="1:7" ht="12.75" hidden="1">
      <c r="A198" s="1" t="s">
        <v>283</v>
      </c>
      <c r="B198" s="64"/>
      <c r="C198" s="3" t="str">
        <f t="shared" si="7"/>
        <v>67</v>
      </c>
      <c r="D198" s="4" t="s">
        <v>291</v>
      </c>
      <c r="E198" s="95">
        <f>SUMIF('Grand Livre'!$F$10:$L$997,C198,'Grand Livre'!$K$10:$K$998)</f>
        <v>0</v>
      </c>
      <c r="F198" s="95">
        <f>SUMIF('Grand Livre'!$F$10:$L$997,C198,'Grand Livre'!L$10:L$998)</f>
        <v>0</v>
      </c>
      <c r="G198" s="95">
        <f t="shared" si="8"/>
        <v>0</v>
      </c>
    </row>
    <row r="199" spans="1:7" ht="12.75" hidden="1">
      <c r="A199" s="1" t="s">
        <v>283</v>
      </c>
      <c r="B199" s="64"/>
      <c r="C199" s="3" t="str">
        <f t="shared" si="7"/>
        <v>67</v>
      </c>
      <c r="D199" s="4" t="s">
        <v>293</v>
      </c>
      <c r="E199" s="95">
        <f>SUMIF('Grand Livre'!$F$10:$L$997,C199,'Grand Livre'!$K$10:$K$998)</f>
        <v>0</v>
      </c>
      <c r="F199" s="95">
        <f>SUMIF('Grand Livre'!$F$10:$L$997,C199,'Grand Livre'!L$10:L$998)</f>
        <v>0</v>
      </c>
      <c r="G199" s="95">
        <f t="shared" si="8"/>
        <v>0</v>
      </c>
    </row>
    <row r="200" spans="1:7" ht="12.75" hidden="1">
      <c r="A200" s="1" t="s">
        <v>283</v>
      </c>
      <c r="B200" s="64"/>
      <c r="C200" s="3" t="str">
        <f t="shared" si="7"/>
        <v>67</v>
      </c>
      <c r="D200" s="4" t="s">
        <v>294</v>
      </c>
      <c r="E200" s="95">
        <f>SUMIF('Grand Livre'!$F$10:$L$997,C200,'Grand Livre'!$K$10:$K$998)</f>
        <v>0</v>
      </c>
      <c r="F200" s="95">
        <f>SUMIF('Grand Livre'!$F$10:$L$997,C200,'Grand Livre'!L$10:L$998)</f>
        <v>0</v>
      </c>
      <c r="G200" s="95">
        <f t="shared" si="8"/>
        <v>0</v>
      </c>
    </row>
    <row r="201" spans="1:7" ht="12.75" hidden="1">
      <c r="A201" s="1" t="s">
        <v>283</v>
      </c>
      <c r="B201" s="64"/>
      <c r="C201" s="3" t="str">
        <f t="shared" si="7"/>
        <v>67</v>
      </c>
      <c r="D201" s="4" t="s">
        <v>295</v>
      </c>
      <c r="E201" s="95">
        <f>SUMIF('Grand Livre'!$F$10:$L$997,C201,'Grand Livre'!$K$10:$K$998)</f>
        <v>0</v>
      </c>
      <c r="F201" s="95">
        <f>SUMIF('Grand Livre'!$F$10:$L$997,C201,'Grand Livre'!L$10:L$998)</f>
        <v>0</v>
      </c>
      <c r="G201" s="95">
        <f t="shared" si="8"/>
        <v>0</v>
      </c>
    </row>
    <row r="202" spans="1:7" ht="12.75" hidden="1">
      <c r="A202" s="1" t="s">
        <v>283</v>
      </c>
      <c r="B202" s="64"/>
      <c r="C202" s="3" t="str">
        <f t="shared" si="7"/>
        <v>67</v>
      </c>
      <c r="D202" s="4" t="s">
        <v>296</v>
      </c>
      <c r="E202" s="95">
        <f>SUMIF('Grand Livre'!$F$10:$L$997,C202,'Grand Livre'!$K$10:$K$998)</f>
        <v>0</v>
      </c>
      <c r="F202" s="95">
        <f>SUMIF('Grand Livre'!$F$10:$L$997,C202,'Grand Livre'!L$10:L$998)</f>
        <v>0</v>
      </c>
      <c r="G202" s="95">
        <f t="shared" si="8"/>
        <v>0</v>
      </c>
    </row>
    <row r="203" spans="1:7" ht="12.75" hidden="1">
      <c r="A203" s="1" t="s">
        <v>283</v>
      </c>
      <c r="B203" s="64"/>
      <c r="C203" s="3" t="str">
        <f t="shared" si="7"/>
        <v>67</v>
      </c>
      <c r="D203" s="4" t="s">
        <v>16</v>
      </c>
      <c r="E203" s="95">
        <f>SUMIF('Grand Livre'!$F$10:$L$997,C203,'Grand Livre'!$K$10:$K$998)</f>
        <v>0</v>
      </c>
      <c r="F203" s="95">
        <f>SUMIF('Grand Livre'!$F$10:$L$997,C203,'Grand Livre'!L$10:L$998)</f>
        <v>0</v>
      </c>
      <c r="G203" s="95">
        <f t="shared" si="8"/>
        <v>0</v>
      </c>
    </row>
    <row r="204" spans="1:7" ht="12.75" hidden="1">
      <c r="A204" s="1" t="s">
        <v>283</v>
      </c>
      <c r="B204" s="64"/>
      <c r="C204" s="3" t="str">
        <f t="shared" si="7"/>
        <v>67</v>
      </c>
      <c r="D204" s="4" t="s">
        <v>19</v>
      </c>
      <c r="E204" s="95">
        <f>SUMIF('Grand Livre'!$F$10:$L$997,C204,'Grand Livre'!$K$10:$K$998)</f>
        <v>0</v>
      </c>
      <c r="F204" s="95">
        <f>SUMIF('Grand Livre'!$F$10:$L$997,C204,'Grand Livre'!L$10:L$998)</f>
        <v>0</v>
      </c>
      <c r="G204" s="95">
        <f t="shared" si="8"/>
        <v>0</v>
      </c>
    </row>
    <row r="205" spans="1:7" ht="12.75" hidden="1">
      <c r="A205" s="1" t="s">
        <v>283</v>
      </c>
      <c r="B205" s="64"/>
      <c r="C205" s="3" t="str">
        <f t="shared" si="7"/>
        <v>67</v>
      </c>
      <c r="D205" s="4" t="s">
        <v>22</v>
      </c>
      <c r="E205" s="95">
        <f>SUMIF('Grand Livre'!$F$10:$L$997,C205,'Grand Livre'!$K$10:$K$998)</f>
        <v>0</v>
      </c>
      <c r="F205" s="95">
        <f>SUMIF('Grand Livre'!$F$10:$L$997,C205,'Grand Livre'!L$10:L$998)</f>
        <v>0</v>
      </c>
      <c r="G205" s="95">
        <f t="shared" si="8"/>
        <v>0</v>
      </c>
    </row>
    <row r="206" spans="1:7" ht="12.75" hidden="1">
      <c r="A206" s="1" t="s">
        <v>283</v>
      </c>
      <c r="B206" s="64"/>
      <c r="C206" s="3" t="str">
        <f t="shared" si="7"/>
        <v>67</v>
      </c>
      <c r="D206" s="4" t="s">
        <v>297</v>
      </c>
      <c r="E206" s="95">
        <f>SUMIF('Grand Livre'!$F$10:$L$997,C206,'Grand Livre'!$K$10:$K$998)</f>
        <v>0</v>
      </c>
      <c r="F206" s="95">
        <f>SUMIF('Grand Livre'!$F$10:$L$997,C206,'Grand Livre'!L$10:L$998)</f>
        <v>0</v>
      </c>
      <c r="G206" s="95">
        <f t="shared" si="8"/>
        <v>0</v>
      </c>
    </row>
    <row r="207" spans="1:7" ht="12.75" hidden="1">
      <c r="A207" s="1" t="s">
        <v>283</v>
      </c>
      <c r="B207" s="64"/>
      <c r="C207" s="3" t="str">
        <f t="shared" si="7"/>
        <v>67</v>
      </c>
      <c r="D207" s="4" t="s">
        <v>298</v>
      </c>
      <c r="E207" s="95">
        <f>SUMIF('Grand Livre'!$F$10:$L$997,C207,'Grand Livre'!$K$10:$K$998)</f>
        <v>0</v>
      </c>
      <c r="F207" s="95">
        <f>SUMIF('Grand Livre'!$F$10:$L$997,C207,'Grand Livre'!L$10:L$998)</f>
        <v>0</v>
      </c>
      <c r="G207" s="95">
        <f t="shared" si="8"/>
        <v>0</v>
      </c>
    </row>
    <row r="208" spans="1:7" ht="12.75" hidden="1">
      <c r="A208" s="1" t="s">
        <v>283</v>
      </c>
      <c r="B208" s="64"/>
      <c r="C208" s="3" t="str">
        <f t="shared" si="7"/>
        <v>67</v>
      </c>
      <c r="D208" s="4" t="s">
        <v>299</v>
      </c>
      <c r="E208" s="95">
        <f>SUMIF('Grand Livre'!$F$10:$L$997,C208,'Grand Livre'!$K$10:$K$998)</f>
        <v>0</v>
      </c>
      <c r="F208" s="95">
        <f>SUMIF('Grand Livre'!$F$10:$L$997,C208,'Grand Livre'!L$10:L$998)</f>
        <v>0</v>
      </c>
      <c r="G208" s="95">
        <f t="shared" si="8"/>
        <v>0</v>
      </c>
    </row>
    <row r="209" spans="1:7" ht="12.75" hidden="1">
      <c r="A209" s="1" t="s">
        <v>283</v>
      </c>
      <c r="B209" s="64"/>
      <c r="C209" s="3" t="str">
        <f t="shared" si="7"/>
        <v>67</v>
      </c>
      <c r="D209" s="4" t="s">
        <v>301</v>
      </c>
      <c r="E209" s="95">
        <f>SUMIF('Grand Livre'!$F$10:$L$997,C209,'Grand Livre'!$K$10:$K$998)</f>
        <v>0</v>
      </c>
      <c r="F209" s="95">
        <f>SUMIF('Grand Livre'!$F$10:$L$997,C209,'Grand Livre'!L$10:L$998)</f>
        <v>0</v>
      </c>
      <c r="G209" s="95">
        <f t="shared" si="8"/>
        <v>0</v>
      </c>
    </row>
    <row r="210" spans="1:7" s="111" customFormat="1" ht="12.75">
      <c r="A210" s="110" t="s">
        <v>302</v>
      </c>
      <c r="B210" s="64"/>
      <c r="C210" s="3" t="str">
        <f t="shared" si="7"/>
        <v>68</v>
      </c>
      <c r="D210" s="112" t="s">
        <v>303</v>
      </c>
      <c r="E210" s="50">
        <f>SUMIF('Grand Livre'!$F$10:$L$997,C210,'Grand Livre'!$K$10:$K$998)</f>
        <v>0</v>
      </c>
      <c r="F210" s="50">
        <f>SUMIF('Grand Livre'!$F$10:$L$997,C210,'Grand Livre'!L$10:L$998)</f>
        <v>0</v>
      </c>
      <c r="G210" s="50">
        <f t="shared" si="8"/>
        <v>0</v>
      </c>
    </row>
    <row r="211" spans="1:7" ht="12.75" hidden="1">
      <c r="A211" s="1" t="s">
        <v>302</v>
      </c>
      <c r="B211" s="2" t="s">
        <v>29</v>
      </c>
      <c r="C211" s="3" t="str">
        <f t="shared" si="7"/>
        <v>68100</v>
      </c>
      <c r="D211" s="4" t="s">
        <v>304</v>
      </c>
      <c r="E211" s="95">
        <f>SUMIF('Grand Livre'!$F$10:$L$997,C211,'Grand Livre'!$K$10:$K$998)</f>
        <v>0</v>
      </c>
      <c r="F211" s="95">
        <f>SUMIF('Grand Livre'!$F$10:$L$997,C211,'Grand Livre'!L$10:L$998)</f>
        <v>0</v>
      </c>
      <c r="G211" s="95">
        <f t="shared" si="8"/>
        <v>0</v>
      </c>
    </row>
    <row r="212" spans="1:7" ht="12.75" hidden="1">
      <c r="A212" s="1" t="s">
        <v>302</v>
      </c>
      <c r="B212" s="2" t="s">
        <v>140</v>
      </c>
      <c r="C212" s="3" t="str">
        <f t="shared" si="7"/>
        <v>68110</v>
      </c>
      <c r="D212" s="4" t="s">
        <v>305</v>
      </c>
      <c r="E212" s="95">
        <f>SUMIF('Grand Livre'!$F$10:$L$997,C212,'Grand Livre'!$K$10:$K$998)</f>
        <v>0</v>
      </c>
      <c r="F212" s="95">
        <f>SUMIF('Grand Livre'!$F$10:$L$997,C212,'Grand Livre'!L$10:L$998)</f>
        <v>0</v>
      </c>
      <c r="G212" s="95">
        <f t="shared" si="8"/>
        <v>0</v>
      </c>
    </row>
    <row r="213" spans="1:7" ht="12.75" hidden="1">
      <c r="A213" s="1" t="s">
        <v>302</v>
      </c>
      <c r="B213" s="2" t="s">
        <v>306</v>
      </c>
      <c r="C213" s="3" t="str">
        <f t="shared" si="7"/>
        <v>68111</v>
      </c>
      <c r="D213" s="4" t="s">
        <v>16</v>
      </c>
      <c r="E213" s="95">
        <f>SUMIF('Grand Livre'!$F$10:$L$997,C213,'Grand Livre'!$K$10:$K$998)</f>
        <v>0</v>
      </c>
      <c r="F213" s="95">
        <f>SUMIF('Grand Livre'!$F$10:$L$997,C213,'Grand Livre'!L$10:L$998)</f>
        <v>0</v>
      </c>
      <c r="G213" s="95">
        <f t="shared" si="8"/>
        <v>0</v>
      </c>
    </row>
    <row r="214" spans="1:7" ht="12.75" hidden="1">
      <c r="A214" s="1" t="s">
        <v>302</v>
      </c>
      <c r="B214" s="2" t="s">
        <v>307</v>
      </c>
      <c r="C214" s="3" t="str">
        <f t="shared" si="7"/>
        <v>68112</v>
      </c>
      <c r="D214" s="4" t="s">
        <v>19</v>
      </c>
      <c r="E214" s="95">
        <f>SUMIF('Grand Livre'!$F$10:$L$997,C214,'Grand Livre'!$K$10:$K$998)</f>
        <v>0</v>
      </c>
      <c r="F214" s="95">
        <f>SUMIF('Grand Livre'!$F$10:$L$997,C214,'Grand Livre'!L$10:L$998)</f>
        <v>0</v>
      </c>
      <c r="G214" s="95">
        <f t="shared" si="8"/>
        <v>0</v>
      </c>
    </row>
    <row r="215" spans="1:7" ht="12.75" hidden="1">
      <c r="A215" s="1" t="s">
        <v>302</v>
      </c>
      <c r="B215" s="2" t="s">
        <v>192</v>
      </c>
      <c r="C215" s="3" t="str">
        <f t="shared" si="7"/>
        <v>68120</v>
      </c>
      <c r="D215" s="4" t="s">
        <v>308</v>
      </c>
      <c r="E215" s="95">
        <f>SUMIF('Grand Livre'!$F$10:$L$997,C215,'Grand Livre'!$K$10:$K$998)</f>
        <v>0</v>
      </c>
      <c r="F215" s="95">
        <f>SUMIF('Grand Livre'!$F$10:$L$997,C215,'Grand Livre'!L$10:L$998)</f>
        <v>0</v>
      </c>
      <c r="G215" s="95">
        <f t="shared" si="8"/>
        <v>0</v>
      </c>
    </row>
    <row r="216" spans="1:7" ht="12.75" hidden="1">
      <c r="A216" s="1" t="s">
        <v>302</v>
      </c>
      <c r="B216" s="2" t="s">
        <v>232</v>
      </c>
      <c r="C216" s="3" t="str">
        <f t="shared" si="7"/>
        <v>68150</v>
      </c>
      <c r="D216" s="4" t="s">
        <v>309</v>
      </c>
      <c r="E216" s="95">
        <f>SUMIF('Grand Livre'!$F$10:$L$997,C216,'Grand Livre'!$K$10:$K$998)</f>
        <v>0</v>
      </c>
      <c r="F216" s="95">
        <f>SUMIF('Grand Livre'!$F$10:$L$997,C216,'Grand Livre'!L$10:L$998)</f>
        <v>0</v>
      </c>
      <c r="G216" s="95">
        <f t="shared" si="8"/>
        <v>0</v>
      </c>
    </row>
    <row r="217" spans="1:7" ht="25.5" hidden="1">
      <c r="A217" s="1" t="s">
        <v>302</v>
      </c>
      <c r="B217" s="2" t="s">
        <v>257</v>
      </c>
      <c r="C217" s="3" t="str">
        <f t="shared" si="7"/>
        <v>68160</v>
      </c>
      <c r="D217" s="4" t="s">
        <v>310</v>
      </c>
      <c r="E217" s="95">
        <f>SUMIF('Grand Livre'!$F$10:$L$997,C217,'Grand Livre'!$K$10:$K$998)</f>
        <v>0</v>
      </c>
      <c r="F217" s="95">
        <f>SUMIF('Grand Livre'!$F$10:$L$997,C217,'Grand Livre'!L$10:L$998)</f>
        <v>0</v>
      </c>
      <c r="G217" s="95">
        <f t="shared" si="8"/>
        <v>0</v>
      </c>
    </row>
    <row r="218" spans="1:7" ht="12.75" hidden="1">
      <c r="A218" s="1" t="s">
        <v>302</v>
      </c>
      <c r="B218" s="2" t="s">
        <v>311</v>
      </c>
      <c r="C218" s="3" t="str">
        <f t="shared" si="7"/>
        <v>68161</v>
      </c>
      <c r="D218" s="4" t="s">
        <v>16</v>
      </c>
      <c r="E218" s="95">
        <f>SUMIF('Grand Livre'!$F$10:$L$997,C218,'Grand Livre'!$K$10:$K$998)</f>
        <v>0</v>
      </c>
      <c r="F218" s="95">
        <f>SUMIF('Grand Livre'!$F$10:$L$997,C218,'Grand Livre'!L$10:L$998)</f>
        <v>0</v>
      </c>
      <c r="G218" s="95">
        <f t="shared" si="8"/>
        <v>0</v>
      </c>
    </row>
    <row r="219" spans="1:7" ht="12.75" hidden="1">
      <c r="A219" s="1" t="s">
        <v>302</v>
      </c>
      <c r="B219" s="2" t="s">
        <v>312</v>
      </c>
      <c r="C219" s="3" t="str">
        <f t="shared" si="7"/>
        <v>68162</v>
      </c>
      <c r="D219" s="4" t="s">
        <v>19</v>
      </c>
      <c r="E219" s="95">
        <f>SUMIF('Grand Livre'!$F$10:$L$997,C219,'Grand Livre'!$K$10:$K$998)</f>
        <v>0</v>
      </c>
      <c r="F219" s="95">
        <f>SUMIF('Grand Livre'!$F$10:$L$997,C219,'Grand Livre'!L$10:L$998)</f>
        <v>0</v>
      </c>
      <c r="G219" s="95">
        <f t="shared" si="8"/>
        <v>0</v>
      </c>
    </row>
    <row r="220" spans="1:7" ht="12.75" hidden="1">
      <c r="A220" s="1" t="s">
        <v>302</v>
      </c>
      <c r="B220" s="2" t="s">
        <v>292</v>
      </c>
      <c r="C220" s="3" t="str">
        <f t="shared" si="7"/>
        <v>68170</v>
      </c>
      <c r="D220" s="4" t="s">
        <v>534</v>
      </c>
      <c r="E220" s="95">
        <f>SUMIF('Grand Livre'!$F$10:$L$997,C220,'Grand Livre'!$K$10:$K$998)</f>
        <v>0</v>
      </c>
      <c r="F220" s="95">
        <f>SUMIF('Grand Livre'!$F$10:$L$997,C220,'Grand Livre'!L$10:L$998)</f>
        <v>0</v>
      </c>
      <c r="G220" s="95">
        <f t="shared" si="8"/>
        <v>0</v>
      </c>
    </row>
    <row r="221" spans="1:7" ht="12.75" hidden="1">
      <c r="A221" s="1" t="s">
        <v>302</v>
      </c>
      <c r="B221" s="2" t="s">
        <v>314</v>
      </c>
      <c r="C221" s="3" t="str">
        <f t="shared" si="7"/>
        <v>68173</v>
      </c>
      <c r="D221" s="4" t="s">
        <v>315</v>
      </c>
      <c r="E221" s="95">
        <f>SUMIF('Grand Livre'!$F$10:$L$997,C221,'Grand Livre'!$K$10:$K$998)</f>
        <v>0</v>
      </c>
      <c r="F221" s="95">
        <f>SUMIF('Grand Livre'!$F$10:$L$997,C221,'Grand Livre'!L$10:L$998)</f>
        <v>0</v>
      </c>
      <c r="G221" s="95">
        <f t="shared" si="8"/>
        <v>0</v>
      </c>
    </row>
    <row r="222" spans="1:7" ht="12.75" hidden="1">
      <c r="A222" s="1" t="s">
        <v>302</v>
      </c>
      <c r="B222" s="2" t="s">
        <v>316</v>
      </c>
      <c r="C222" s="3" t="str">
        <f t="shared" si="7"/>
        <v>68174</v>
      </c>
      <c r="D222" s="4" t="s">
        <v>317</v>
      </c>
      <c r="E222" s="95">
        <f>SUMIF('Grand Livre'!$F$10:$L$997,C222,'Grand Livre'!$K$10:$K$998)</f>
        <v>0</v>
      </c>
      <c r="F222" s="95">
        <f>SUMIF('Grand Livre'!$F$10:$L$997,C222,'Grand Livre'!L$10:L$998)</f>
        <v>0</v>
      </c>
      <c r="G222" s="95">
        <f t="shared" si="8"/>
        <v>0</v>
      </c>
    </row>
    <row r="223" spans="1:7" ht="12.75" hidden="1">
      <c r="A223" s="1" t="s">
        <v>302</v>
      </c>
      <c r="B223" s="2" t="s">
        <v>39</v>
      </c>
      <c r="C223" s="3" t="str">
        <f t="shared" si="7"/>
        <v>68600</v>
      </c>
      <c r="D223" s="4" t="s">
        <v>318</v>
      </c>
      <c r="E223" s="95">
        <f>SUMIF('Grand Livre'!$F$10:$L$997,C223,'Grand Livre'!$K$10:$K$998)</f>
        <v>0</v>
      </c>
      <c r="F223" s="95">
        <f>SUMIF('Grand Livre'!$F$10:$L$997,C223,'Grand Livre'!L$10:L$998)</f>
        <v>0</v>
      </c>
      <c r="G223" s="95">
        <f t="shared" si="8"/>
        <v>0</v>
      </c>
    </row>
    <row r="224" spans="1:7" ht="12.75" hidden="1">
      <c r="A224" s="1" t="s">
        <v>302</v>
      </c>
      <c r="B224" s="2" t="s">
        <v>86</v>
      </c>
      <c r="C224" s="3" t="str">
        <f t="shared" si="7"/>
        <v>68650</v>
      </c>
      <c r="D224" s="4" t="s">
        <v>319</v>
      </c>
      <c r="E224" s="95">
        <f>SUMIF('Grand Livre'!$F$10:$L$997,C224,'Grand Livre'!$K$10:$K$998)</f>
        <v>0</v>
      </c>
      <c r="F224" s="95">
        <f>SUMIF('Grand Livre'!$F$10:$L$997,C224,'Grand Livre'!L$10:L$998)</f>
        <v>0</v>
      </c>
      <c r="G224" s="95">
        <f t="shared" si="8"/>
        <v>0</v>
      </c>
    </row>
    <row r="225" spans="1:7" ht="12.75" hidden="1">
      <c r="A225" s="1" t="s">
        <v>302</v>
      </c>
      <c r="B225" s="2" t="s">
        <v>320</v>
      </c>
      <c r="C225" s="3" t="str">
        <f t="shared" si="7"/>
        <v>68660</v>
      </c>
      <c r="D225" s="4" t="s">
        <v>321</v>
      </c>
      <c r="E225" s="95">
        <f>SUMIF('Grand Livre'!$F$10:$L$997,C225,'Grand Livre'!$K$10:$K$998)</f>
        <v>0</v>
      </c>
      <c r="F225" s="95">
        <f>SUMIF('Grand Livre'!$F$10:$L$997,C225,'Grand Livre'!L$10:L$998)</f>
        <v>0</v>
      </c>
      <c r="G225" s="95">
        <f t="shared" si="8"/>
        <v>0</v>
      </c>
    </row>
    <row r="226" spans="1:7" ht="12.75" hidden="1">
      <c r="A226" s="1" t="s">
        <v>302</v>
      </c>
      <c r="B226" s="2" t="s">
        <v>322</v>
      </c>
      <c r="C226" s="3" t="str">
        <f t="shared" si="7"/>
        <v>68662</v>
      </c>
      <c r="D226" s="4" t="s">
        <v>22</v>
      </c>
      <c r="E226" s="95">
        <f>SUMIF('Grand Livre'!$F$10:$L$997,C226,'Grand Livre'!$K$10:$K$998)</f>
        <v>0</v>
      </c>
      <c r="F226" s="95">
        <f>SUMIF('Grand Livre'!$F$10:$L$997,C226,'Grand Livre'!L$10:L$998)</f>
        <v>0</v>
      </c>
      <c r="G226" s="95">
        <f t="shared" si="8"/>
        <v>0</v>
      </c>
    </row>
    <row r="227" spans="1:7" ht="12.75" hidden="1">
      <c r="A227" s="1" t="s">
        <v>302</v>
      </c>
      <c r="B227" s="2" t="s">
        <v>323</v>
      </c>
      <c r="C227" s="3" t="str">
        <f t="shared" si="7"/>
        <v>68665</v>
      </c>
      <c r="D227" s="4" t="s">
        <v>324</v>
      </c>
      <c r="E227" s="95">
        <f>SUMIF('Grand Livre'!$F$10:$L$997,C227,'Grand Livre'!$K$10:$K$998)</f>
        <v>0</v>
      </c>
      <c r="F227" s="95">
        <f>SUMIF('Grand Livre'!$F$10:$L$997,C227,'Grand Livre'!L$10:L$998)</f>
        <v>0</v>
      </c>
      <c r="G227" s="95">
        <f t="shared" si="8"/>
        <v>0</v>
      </c>
    </row>
    <row r="228" spans="1:7" ht="12.75" hidden="1">
      <c r="A228" s="1" t="s">
        <v>302</v>
      </c>
      <c r="B228" s="2" t="s">
        <v>88</v>
      </c>
      <c r="C228" s="3" t="str">
        <f t="shared" si="7"/>
        <v>68680</v>
      </c>
      <c r="D228" s="4" t="s">
        <v>325</v>
      </c>
      <c r="E228" s="95">
        <f>SUMIF('Grand Livre'!$F$10:$L$997,C228,'Grand Livre'!$K$10:$K$998)</f>
        <v>0</v>
      </c>
      <c r="F228" s="95">
        <f>SUMIF('Grand Livre'!$F$10:$L$997,C228,'Grand Livre'!L$10:L$998)</f>
        <v>0</v>
      </c>
      <c r="G228" s="95">
        <f t="shared" si="8"/>
        <v>0</v>
      </c>
    </row>
    <row r="229" spans="1:7" ht="12.75" hidden="1">
      <c r="A229" s="1" t="s">
        <v>302</v>
      </c>
      <c r="B229" s="2" t="s">
        <v>41</v>
      </c>
      <c r="C229" s="3" t="str">
        <f t="shared" si="7"/>
        <v>68700</v>
      </c>
      <c r="D229" s="4" t="s">
        <v>326</v>
      </c>
      <c r="E229" s="95">
        <f>SUMIF('Grand Livre'!$F$10:$L$997,C229,'Grand Livre'!$K$10:$K$998)</f>
        <v>0</v>
      </c>
      <c r="F229" s="95">
        <f>SUMIF('Grand Livre'!$F$10:$L$997,C229,'Grand Livre'!L$10:L$998)</f>
        <v>0</v>
      </c>
      <c r="G229" s="95">
        <f t="shared" si="8"/>
        <v>0</v>
      </c>
    </row>
    <row r="230" spans="1:7" ht="12.75" hidden="1">
      <c r="A230" s="1" t="s">
        <v>302</v>
      </c>
      <c r="B230" s="2" t="s">
        <v>242</v>
      </c>
      <c r="C230" s="3" t="str">
        <f aca="true" t="shared" si="9" ref="C230:C293">CONCATENATE(A230,B230)</f>
        <v>68710</v>
      </c>
      <c r="D230" s="4" t="s">
        <v>327</v>
      </c>
      <c r="E230" s="95">
        <f>SUMIF('Grand Livre'!$F$10:$L$997,C230,'Grand Livre'!$K$10:$K$998)</f>
        <v>0</v>
      </c>
      <c r="F230" s="95">
        <f>SUMIF('Grand Livre'!$F$10:$L$997,C230,'Grand Livre'!L$10:L$998)</f>
        <v>0</v>
      </c>
      <c r="G230" s="95">
        <f t="shared" si="8"/>
        <v>0</v>
      </c>
    </row>
    <row r="231" spans="1:7" ht="12.75" hidden="1">
      <c r="A231" s="1" t="s">
        <v>302</v>
      </c>
      <c r="B231" s="2" t="s">
        <v>244</v>
      </c>
      <c r="C231" s="3" t="str">
        <f t="shared" si="9"/>
        <v>68720</v>
      </c>
      <c r="D231" s="4" t="s">
        <v>328</v>
      </c>
      <c r="E231" s="95">
        <f>SUMIF('Grand Livre'!$F$10:$L$997,C231,'Grand Livre'!$K$10:$K$998)</f>
        <v>0</v>
      </c>
      <c r="F231" s="95">
        <f>SUMIF('Grand Livre'!$F$10:$L$997,C231,'Grand Livre'!L$10:L$998)</f>
        <v>0</v>
      </c>
      <c r="G231" s="95">
        <f t="shared" si="8"/>
        <v>0</v>
      </c>
    </row>
    <row r="232" spans="1:7" ht="12.75" hidden="1">
      <c r="A232" s="1" t="s">
        <v>302</v>
      </c>
      <c r="B232" s="2" t="s">
        <v>246</v>
      </c>
      <c r="C232" s="3" t="str">
        <f t="shared" si="9"/>
        <v>68730</v>
      </c>
      <c r="D232" s="4" t="s">
        <v>329</v>
      </c>
      <c r="E232" s="95">
        <f>SUMIF('Grand Livre'!$F$10:$L$997,C232,'Grand Livre'!$K$10:$K$998)</f>
        <v>0</v>
      </c>
      <c r="F232" s="95">
        <f>SUMIF('Grand Livre'!$F$10:$L$997,C232,'Grand Livre'!L$10:L$998)</f>
        <v>0</v>
      </c>
      <c r="G232" s="95">
        <f t="shared" si="8"/>
        <v>0</v>
      </c>
    </row>
    <row r="233" spans="1:7" ht="12.75" hidden="1">
      <c r="A233" s="1" t="s">
        <v>302</v>
      </c>
      <c r="B233" s="2" t="s">
        <v>248</v>
      </c>
      <c r="C233" s="3" t="str">
        <f t="shared" si="9"/>
        <v>68740</v>
      </c>
      <c r="D233" s="4" t="s">
        <v>330</v>
      </c>
      <c r="E233" s="95">
        <f>SUMIF('Grand Livre'!$F$10:$L$997,C233,'Grand Livre'!$K$10:$K$998)</f>
        <v>0</v>
      </c>
      <c r="F233" s="95">
        <f>SUMIF('Grand Livre'!$F$10:$L$997,C233,'Grand Livre'!L$10:L$998)</f>
        <v>0</v>
      </c>
      <c r="G233" s="95">
        <f t="shared" si="8"/>
        <v>0</v>
      </c>
    </row>
    <row r="234" spans="1:7" ht="12.75" hidden="1">
      <c r="A234" s="1" t="s">
        <v>302</v>
      </c>
      <c r="B234" s="2" t="s">
        <v>250</v>
      </c>
      <c r="C234" s="3" t="str">
        <f t="shared" si="9"/>
        <v>68750</v>
      </c>
      <c r="D234" s="4" t="s">
        <v>331</v>
      </c>
      <c r="E234" s="95">
        <f>SUMIF('Grand Livre'!$F$10:$L$997,C234,'Grand Livre'!$K$10:$K$998)</f>
        <v>0</v>
      </c>
      <c r="F234" s="95">
        <f>SUMIF('Grand Livre'!$F$10:$L$997,C234,'Grand Livre'!L$10:L$998)</f>
        <v>0</v>
      </c>
      <c r="G234" s="95">
        <f t="shared" si="8"/>
        <v>0</v>
      </c>
    </row>
    <row r="235" spans="1:7" ht="12.75" hidden="1">
      <c r="A235" s="1" t="s">
        <v>302</v>
      </c>
      <c r="B235" s="2" t="s">
        <v>332</v>
      </c>
      <c r="C235" s="3" t="str">
        <f t="shared" si="9"/>
        <v>68760</v>
      </c>
      <c r="D235" s="4" t="s">
        <v>333</v>
      </c>
      <c r="E235" s="95">
        <f>SUMIF('Grand Livre'!$F$10:$L$997,C235,'Grand Livre'!$K$10:$K$998)</f>
        <v>0</v>
      </c>
      <c r="F235" s="95">
        <f>SUMIF('Grand Livre'!$F$10:$L$997,C235,'Grand Livre'!L$10:L$998)</f>
        <v>0</v>
      </c>
      <c r="G235" s="95">
        <f t="shared" si="8"/>
        <v>0</v>
      </c>
    </row>
    <row r="236" spans="1:7" ht="12.75" hidden="1">
      <c r="A236" s="1" t="s">
        <v>302</v>
      </c>
      <c r="B236" s="2" t="s">
        <v>93</v>
      </c>
      <c r="C236" s="3" t="str">
        <f t="shared" si="9"/>
        <v>68900</v>
      </c>
      <c r="D236" s="4" t="s">
        <v>334</v>
      </c>
      <c r="E236" s="95">
        <f>SUMIF('Grand Livre'!$F$10:$L$997,C236,'Grand Livre'!$K$10:$K$998)</f>
        <v>0</v>
      </c>
      <c r="F236" s="95">
        <f>SUMIF('Grand Livre'!$F$10:$L$997,C236,'Grand Livre'!L$10:L$998)</f>
        <v>0</v>
      </c>
      <c r="G236" s="95">
        <f t="shared" si="8"/>
        <v>0</v>
      </c>
    </row>
    <row r="237" spans="1:7" ht="12.75" hidden="1">
      <c r="A237" s="1" t="s">
        <v>302</v>
      </c>
      <c r="B237" s="2" t="s">
        <v>335</v>
      </c>
      <c r="C237" s="3" t="str">
        <f t="shared" si="9"/>
        <v>68940</v>
      </c>
      <c r="D237" s="4" t="s">
        <v>336</v>
      </c>
      <c r="E237" s="95">
        <f>SUMIF('Grand Livre'!$F$10:$L$997,C237,'Grand Livre'!$K$10:$K$998)</f>
        <v>0</v>
      </c>
      <c r="F237" s="95">
        <f>SUMIF('Grand Livre'!$F$10:$L$997,C237,'Grand Livre'!L$10:L$998)</f>
        <v>0</v>
      </c>
      <c r="G237" s="95">
        <f>E237-F237</f>
        <v>0</v>
      </c>
    </row>
    <row r="238" spans="1:7" ht="12.75" hidden="1">
      <c r="A238" s="1" t="s">
        <v>302</v>
      </c>
      <c r="B238" s="2" t="s">
        <v>337</v>
      </c>
      <c r="C238" s="3" t="str">
        <f t="shared" si="9"/>
        <v>68950</v>
      </c>
      <c r="D238" s="4" t="s">
        <v>338</v>
      </c>
      <c r="E238" s="95">
        <f>SUMIF('Grand Livre'!$F$10:$L$997,C238,'Grand Livre'!$K$10:$K$998)</f>
        <v>0</v>
      </c>
      <c r="F238" s="95">
        <f>SUMIF('Grand Livre'!$F$10:$L$997,C238,'Grand Livre'!L$10:L$998)</f>
        <v>0</v>
      </c>
      <c r="G238" s="95">
        <f>E238-F238</f>
        <v>0</v>
      </c>
    </row>
    <row r="239" spans="1:7" ht="12.75" hidden="1">
      <c r="A239" s="1" t="s">
        <v>302</v>
      </c>
      <c r="B239" s="2" t="s">
        <v>339</v>
      </c>
      <c r="C239" s="3" t="str">
        <f t="shared" si="9"/>
        <v>68970</v>
      </c>
      <c r="D239" s="4" t="s">
        <v>340</v>
      </c>
      <c r="E239" s="95">
        <f>SUMIF('Grand Livre'!$F$10:$L$997,C239,'Grand Livre'!$K$10:$K$998)</f>
        <v>0</v>
      </c>
      <c r="F239" s="95">
        <f>SUMIF('Grand Livre'!$F$10:$L$997,C239,'Grand Livre'!L$10:L$998)</f>
        <v>0</v>
      </c>
      <c r="G239" s="95">
        <f>E239-F239</f>
        <v>0</v>
      </c>
    </row>
    <row r="240" spans="1:7" s="111" customFormat="1" ht="12.75" hidden="1">
      <c r="A240" s="110" t="s">
        <v>341</v>
      </c>
      <c r="B240" s="111" t="s">
        <v>530</v>
      </c>
      <c r="C240" s="3" t="str">
        <f t="shared" si="9"/>
        <v>69-</v>
      </c>
      <c r="D240" s="112" t="s">
        <v>342</v>
      </c>
      <c r="E240" s="50">
        <f>SUMIF('Grand Livre'!$F$10:$L$997,C240,'Grand Livre'!$K$10:$K$998)</f>
        <v>0</v>
      </c>
      <c r="F240" s="50">
        <f>SUMIF('Grand Livre'!$F$10:$L$997,C240,'Grand Livre'!L$10:L$998)</f>
        <v>0</v>
      </c>
      <c r="G240" s="50">
        <f>E240-F240</f>
        <v>0</v>
      </c>
    </row>
    <row r="241" spans="1:7" ht="12.75" hidden="1">
      <c r="A241" s="1" t="s">
        <v>341</v>
      </c>
      <c r="B241" s="2" t="s">
        <v>29</v>
      </c>
      <c r="C241" s="3" t="str">
        <f t="shared" si="9"/>
        <v>69100</v>
      </c>
      <c r="D241" s="4" t="s">
        <v>343</v>
      </c>
      <c r="E241" s="95">
        <f>SUMIF('Grand Livre'!$F$10:$L$997,C241,'Grand Livre'!$K$10:$K$998)</f>
        <v>0</v>
      </c>
      <c r="F241" s="95">
        <f>SUMIF('Grand Livre'!$F$10:$L$997,C241,'Grand Livre'!L$10:L$998)</f>
        <v>0</v>
      </c>
      <c r="G241" s="95">
        <f aca="true" t="shared" si="10" ref="G241:G246">E241-F241</f>
        <v>0</v>
      </c>
    </row>
    <row r="242" spans="1:7" ht="12.75" hidden="1">
      <c r="A242" s="1" t="s">
        <v>341</v>
      </c>
      <c r="B242" s="2" t="s">
        <v>75</v>
      </c>
      <c r="C242" s="3" t="str">
        <f t="shared" si="9"/>
        <v>69500</v>
      </c>
      <c r="D242" s="4" t="s">
        <v>344</v>
      </c>
      <c r="E242" s="95">
        <f>SUMIF('Grand Livre'!$F$10:$L$997,C242,'Grand Livre'!$K$10:$K$998)</f>
        <v>0</v>
      </c>
      <c r="F242" s="95">
        <f>SUMIF('Grand Livre'!$F$10:$L$997,C242,'Grand Livre'!L$10:L$998)</f>
        <v>0</v>
      </c>
      <c r="G242" s="95">
        <f t="shared" si="10"/>
        <v>0</v>
      </c>
    </row>
    <row r="243" spans="1:7" ht="12.75" hidden="1">
      <c r="A243" s="1" t="s">
        <v>341</v>
      </c>
      <c r="B243" s="2" t="s">
        <v>170</v>
      </c>
      <c r="C243" s="3" t="str">
        <f t="shared" si="9"/>
        <v>69510</v>
      </c>
      <c r="D243" s="4" t="s">
        <v>345</v>
      </c>
      <c r="E243" s="95">
        <f>SUMIF('Grand Livre'!$F$10:$L$997,C243,'Grand Livre'!$K$10:$K$998)</f>
        <v>0</v>
      </c>
      <c r="F243" s="95">
        <f>SUMIF('Grand Livre'!$F$10:$L$997,C243,'Grand Livre'!L$10:L$998)</f>
        <v>0</v>
      </c>
      <c r="G243" s="95">
        <f t="shared" si="10"/>
        <v>0</v>
      </c>
    </row>
    <row r="244" spans="1:7" ht="12.75" hidden="1">
      <c r="A244" s="1" t="s">
        <v>341</v>
      </c>
      <c r="B244" s="2" t="s">
        <v>206</v>
      </c>
      <c r="C244" s="3" t="str">
        <f t="shared" si="9"/>
        <v>69511</v>
      </c>
      <c r="D244" s="4" t="s">
        <v>346</v>
      </c>
      <c r="E244" s="95">
        <f>SUMIF('Grand Livre'!$F$10:$L$997,C244,'Grand Livre'!$K$10:$K$998)</f>
        <v>0</v>
      </c>
      <c r="F244" s="95">
        <f>SUMIF('Grand Livre'!$F$10:$L$997,C244,'Grand Livre'!L$10:L$998)</f>
        <v>0</v>
      </c>
      <c r="G244" s="95">
        <f t="shared" si="10"/>
        <v>0</v>
      </c>
    </row>
    <row r="245" spans="1:7" ht="12.75" hidden="1">
      <c r="A245" s="1" t="s">
        <v>341</v>
      </c>
      <c r="B245" s="2" t="s">
        <v>208</v>
      </c>
      <c r="C245" s="3" t="str">
        <f t="shared" si="9"/>
        <v>69512</v>
      </c>
      <c r="D245" s="4" t="s">
        <v>347</v>
      </c>
      <c r="E245" s="95">
        <f>SUMIF('Grand Livre'!$F$10:$L$997,C245,'Grand Livre'!$K$10:$K$998)</f>
        <v>0</v>
      </c>
      <c r="F245" s="95">
        <f>SUMIF('Grand Livre'!$F$10:$L$997,C245,'Grand Livre'!L$10:L$998)</f>
        <v>0</v>
      </c>
      <c r="G245" s="95">
        <f t="shared" si="10"/>
        <v>0</v>
      </c>
    </row>
    <row r="246" spans="1:7" ht="12.75" hidden="1">
      <c r="A246" s="1" t="s">
        <v>341</v>
      </c>
      <c r="B246" s="2" t="s">
        <v>114</v>
      </c>
      <c r="C246" s="3" t="str">
        <f t="shared" si="9"/>
        <v>69520</v>
      </c>
      <c r="D246" s="4" t="s">
        <v>348</v>
      </c>
      <c r="E246" s="95">
        <f>SUMIF('Grand Livre'!$F$10:$L$997,C246,'Grand Livre'!$K$10:$K$998)</f>
        <v>0</v>
      </c>
      <c r="F246" s="95">
        <f>SUMIF('Grand Livre'!$F$10:$L$997,C246,'Grand Livre'!L$10:L$998)</f>
        <v>0</v>
      </c>
      <c r="G246" s="95">
        <f t="shared" si="10"/>
        <v>0</v>
      </c>
    </row>
    <row r="247" spans="1:17" s="23" customFormat="1" ht="18.75">
      <c r="A247" s="102" t="s">
        <v>530</v>
      </c>
      <c r="B247" s="64" t="s">
        <v>530</v>
      </c>
      <c r="C247" s="3" t="str">
        <f t="shared" si="9"/>
        <v>--</v>
      </c>
      <c r="D247" s="101" t="s">
        <v>349</v>
      </c>
      <c r="E247" t="s">
        <v>530</v>
      </c>
      <c r="F247" t="s">
        <v>530</v>
      </c>
      <c r="G247" t="s">
        <v>530</v>
      </c>
      <c r="H247"/>
      <c r="I247"/>
      <c r="J247"/>
      <c r="K247"/>
      <c r="L247"/>
      <c r="M247"/>
      <c r="N247"/>
      <c r="O247"/>
      <c r="P247"/>
      <c r="Q247"/>
    </row>
    <row r="248" spans="1:7" ht="12.75">
      <c r="A248" s="102" t="s">
        <v>351</v>
      </c>
      <c r="B248" s="64"/>
      <c r="C248" s="3" t="str">
        <f t="shared" si="9"/>
        <v>70</v>
      </c>
      <c r="D248" s="103" t="s">
        <v>352</v>
      </c>
      <c r="E248" s="69">
        <f>'Balance Générale'!E263</f>
        <v>0</v>
      </c>
      <c r="F248" s="69">
        <f>'Balance Générale'!F263</f>
        <v>0</v>
      </c>
      <c r="G248" s="69">
        <f>'Balance Générale'!G263</f>
        <v>0</v>
      </c>
    </row>
    <row r="249" spans="1:7" ht="12.75" hidden="1">
      <c r="A249" s="1" t="s">
        <v>351</v>
      </c>
      <c r="B249" s="64"/>
      <c r="C249" s="3" t="str">
        <f t="shared" si="9"/>
        <v>70</v>
      </c>
      <c r="D249" s="4" t="s">
        <v>353</v>
      </c>
      <c r="E249" s="95">
        <f>SUMIF('Grand Livre'!$F$10:$L$997,C249,'Grand Livre'!$K$10:$K$998)</f>
        <v>0</v>
      </c>
      <c r="F249" s="95">
        <f>SUMIF('Grand Livre'!$F$10:$L$997,C249,'Grand Livre'!L$10:L$998)</f>
        <v>0</v>
      </c>
      <c r="G249" s="95">
        <f aca="true" t="shared" si="11" ref="G249:G263">E249-F249</f>
        <v>0</v>
      </c>
    </row>
    <row r="250" spans="1:7" ht="12.75" hidden="1">
      <c r="A250" s="1" t="s">
        <v>351</v>
      </c>
      <c r="B250" s="64"/>
      <c r="C250" s="3" t="str">
        <f t="shared" si="9"/>
        <v>70</v>
      </c>
      <c r="D250" s="4" t="s">
        <v>355</v>
      </c>
      <c r="E250" s="95">
        <f>SUMIF('Grand Livre'!$F$10:$L$997,C250,'Grand Livre'!$K$10:$K$998)</f>
        <v>0</v>
      </c>
      <c r="F250" s="95">
        <f>SUMIF('Grand Livre'!$F$10:$L$997,C250,'Grand Livre'!L$10:L$998)</f>
        <v>0</v>
      </c>
      <c r="G250" s="95">
        <f t="shared" si="11"/>
        <v>0</v>
      </c>
    </row>
    <row r="251" spans="1:7" ht="12.75" hidden="1">
      <c r="A251" s="1" t="s">
        <v>351</v>
      </c>
      <c r="B251" s="64"/>
      <c r="C251" s="3" t="str">
        <f t="shared" si="9"/>
        <v>70</v>
      </c>
      <c r="D251" s="4" t="s">
        <v>357</v>
      </c>
      <c r="E251" s="95">
        <f>SUMIF('Grand Livre'!$F$10:$L$997,C251,'Grand Livre'!$K$10:$K$998)</f>
        <v>0</v>
      </c>
      <c r="F251" s="95">
        <f>SUMIF('Grand Livre'!$F$10:$L$997,C251,'Grand Livre'!L$10:L$998)</f>
        <v>0</v>
      </c>
      <c r="G251" s="95">
        <f t="shared" si="11"/>
        <v>0</v>
      </c>
    </row>
    <row r="252" spans="1:7" ht="12.75" hidden="1">
      <c r="A252" s="1" t="s">
        <v>351</v>
      </c>
      <c r="B252" s="64"/>
      <c r="C252" s="3" t="str">
        <f t="shared" si="9"/>
        <v>70</v>
      </c>
      <c r="D252" s="4" t="s">
        <v>358</v>
      </c>
      <c r="E252" s="95">
        <f>SUMIF('Grand Livre'!$F$10:$L$997,C252,'Grand Livre'!$K$10:$K$998)</f>
        <v>0</v>
      </c>
      <c r="F252" s="95">
        <f>SUMIF('Grand Livre'!$F$10:$L$997,C252,'Grand Livre'!L$10:L$998)</f>
        <v>0</v>
      </c>
      <c r="G252" s="95">
        <f t="shared" si="11"/>
        <v>0</v>
      </c>
    </row>
    <row r="253" spans="1:7" ht="12.75" hidden="1">
      <c r="A253" s="1" t="s">
        <v>351</v>
      </c>
      <c r="B253" s="64"/>
      <c r="C253" s="3" t="str">
        <f t="shared" si="9"/>
        <v>70</v>
      </c>
      <c r="D253" s="4" t="s">
        <v>535</v>
      </c>
      <c r="E253" s="95">
        <f>SUMIF('Grand Livre'!$F$10:$L$997,C253,'Grand Livre'!$K$10:$K$998)</f>
        <v>0</v>
      </c>
      <c r="F253" s="95">
        <f>SUMIF('Grand Livre'!$F$10:$L$997,C253,'Grand Livre'!L$10:L$998)</f>
        <v>0</v>
      </c>
      <c r="G253" s="95">
        <f t="shared" si="11"/>
        <v>0</v>
      </c>
    </row>
    <row r="254" spans="1:7" ht="12.75" hidden="1">
      <c r="A254" s="1" t="s">
        <v>351</v>
      </c>
      <c r="B254" s="64"/>
      <c r="C254" s="3" t="str">
        <f t="shared" si="9"/>
        <v>70</v>
      </c>
      <c r="D254" s="4" t="s">
        <v>360</v>
      </c>
      <c r="E254" s="95">
        <f>SUMIF('Grand Livre'!$F$10:$L$997,C254,'Grand Livre'!$K$10:$K$998)</f>
        <v>0</v>
      </c>
      <c r="F254" s="95">
        <f>SUMIF('Grand Livre'!$F$10:$L$997,C254,'Grand Livre'!L$10:L$998)</f>
        <v>0</v>
      </c>
      <c r="G254" s="95">
        <f t="shared" si="11"/>
        <v>0</v>
      </c>
    </row>
    <row r="255" spans="1:7" ht="12.75" hidden="1">
      <c r="A255" s="1" t="s">
        <v>351</v>
      </c>
      <c r="B255" s="64"/>
      <c r="C255" s="3" t="str">
        <f t="shared" si="9"/>
        <v>70</v>
      </c>
      <c r="D255" s="4" t="s">
        <v>362</v>
      </c>
      <c r="E255" s="95">
        <f>SUMIF('Grand Livre'!$F$10:$L$997,C255,'Grand Livre'!$K$10:$K$998)</f>
        <v>0</v>
      </c>
      <c r="F255" s="95">
        <f>SUMIF('Grand Livre'!$F$10:$L$997,C255,'Grand Livre'!L$10:L$998)</f>
        <v>0</v>
      </c>
      <c r="G255" s="95">
        <f t="shared" si="11"/>
        <v>0</v>
      </c>
    </row>
    <row r="256" spans="1:7" ht="12.75" hidden="1">
      <c r="A256" s="1" t="s">
        <v>351</v>
      </c>
      <c r="B256" s="64"/>
      <c r="C256" s="3" t="str">
        <f t="shared" si="9"/>
        <v>70</v>
      </c>
      <c r="D256" s="4" t="s">
        <v>363</v>
      </c>
      <c r="E256" s="95">
        <f>SUMIF('Grand Livre'!$F$10:$L$997,C256,'Grand Livre'!$K$10:$K$998)</f>
        <v>0</v>
      </c>
      <c r="F256" s="95">
        <f>SUMIF('Grand Livre'!$F$10:$L$997,C256,'Grand Livre'!L$10:L$998)</f>
        <v>0</v>
      </c>
      <c r="G256" s="95">
        <f t="shared" si="11"/>
        <v>0</v>
      </c>
    </row>
    <row r="257" spans="1:7" ht="12.75" hidden="1">
      <c r="A257" s="1" t="s">
        <v>351</v>
      </c>
      <c r="B257" s="64"/>
      <c r="C257" s="3" t="str">
        <f t="shared" si="9"/>
        <v>70</v>
      </c>
      <c r="D257" s="4" t="s">
        <v>365</v>
      </c>
      <c r="E257" s="95">
        <f>SUMIF('Grand Livre'!$F$10:$L$997,C257,'Grand Livre'!$K$10:$K$998)</f>
        <v>0</v>
      </c>
      <c r="F257" s="95">
        <f>SUMIF('Grand Livre'!$F$10:$L$997,C257,'Grand Livre'!L$10:L$998)</f>
        <v>0</v>
      </c>
      <c r="G257" s="95">
        <f t="shared" si="11"/>
        <v>0</v>
      </c>
    </row>
    <row r="258" spans="1:7" ht="12.75" hidden="1">
      <c r="A258" s="1" t="s">
        <v>351</v>
      </c>
      <c r="B258" s="64"/>
      <c r="C258" s="3" t="str">
        <f t="shared" si="9"/>
        <v>70</v>
      </c>
      <c r="D258" s="4" t="s">
        <v>366</v>
      </c>
      <c r="E258" s="95">
        <f>SUMIF('Grand Livre'!$F$10:$L$997,C258,'Grand Livre'!$K$10:$K$998)</f>
        <v>0</v>
      </c>
      <c r="F258" s="95">
        <f>SUMIF('Grand Livre'!$F$10:$L$997,C258,'Grand Livre'!L$10:L$998)</f>
        <v>0</v>
      </c>
      <c r="G258" s="95">
        <f t="shared" si="11"/>
        <v>0</v>
      </c>
    </row>
    <row r="259" spans="1:7" ht="12.75" hidden="1">
      <c r="A259" s="1" t="s">
        <v>351</v>
      </c>
      <c r="B259" s="64"/>
      <c r="C259" s="3" t="str">
        <f t="shared" si="9"/>
        <v>70</v>
      </c>
      <c r="D259" s="4" t="s">
        <v>368</v>
      </c>
      <c r="E259" s="95">
        <f>SUMIF('Grand Livre'!$F$10:$L$997,C259,'Grand Livre'!$K$10:$K$998)</f>
        <v>0</v>
      </c>
      <c r="F259" s="95">
        <f>SUMIF('Grand Livre'!$F$10:$L$997,C259,'Grand Livre'!L$10:L$998)</f>
        <v>0</v>
      </c>
      <c r="G259" s="95">
        <f t="shared" si="11"/>
        <v>0</v>
      </c>
    </row>
    <row r="260" spans="1:7" ht="12.75" hidden="1">
      <c r="A260" s="1" t="s">
        <v>351</v>
      </c>
      <c r="B260" s="64"/>
      <c r="C260" s="3" t="str">
        <f t="shared" si="9"/>
        <v>70</v>
      </c>
      <c r="D260" s="4" t="s">
        <v>369</v>
      </c>
      <c r="E260" s="95">
        <f>SUMIF('Grand Livre'!$F$10:$L$997,C260,'Grand Livre'!$K$10:$K$998)</f>
        <v>0</v>
      </c>
      <c r="F260" s="95">
        <f>SUMIF('Grand Livre'!$F$10:$L$997,C260,'Grand Livre'!L$10:L$998)</f>
        <v>0</v>
      </c>
      <c r="G260" s="95">
        <f t="shared" si="11"/>
        <v>0</v>
      </c>
    </row>
    <row r="261" spans="1:7" ht="12.75" hidden="1">
      <c r="A261" s="1" t="s">
        <v>351</v>
      </c>
      <c r="B261" s="64"/>
      <c r="C261" s="3" t="str">
        <f t="shared" si="9"/>
        <v>70</v>
      </c>
      <c r="D261" s="4" t="s">
        <v>370</v>
      </c>
      <c r="E261" s="95">
        <f>SUMIF('Grand Livre'!$F$10:$L$997,C261,'Grand Livre'!$K$10:$K$998)</f>
        <v>0</v>
      </c>
      <c r="F261" s="95">
        <f>SUMIF('Grand Livre'!$F$10:$L$997,C261,'Grand Livre'!L$10:L$998)</f>
        <v>0</v>
      </c>
      <c r="G261" s="95">
        <f t="shared" si="11"/>
        <v>0</v>
      </c>
    </row>
    <row r="262" spans="1:7" ht="12.75" hidden="1">
      <c r="A262" s="1" t="s">
        <v>351</v>
      </c>
      <c r="B262" s="64"/>
      <c r="C262" s="3" t="str">
        <f t="shared" si="9"/>
        <v>70</v>
      </c>
      <c r="D262" s="4" t="s">
        <v>371</v>
      </c>
      <c r="E262" s="95">
        <f>SUMIF('Grand Livre'!$F$10:$L$997,C262,'Grand Livre'!$K$10:$K$998)</f>
        <v>0</v>
      </c>
      <c r="F262" s="95">
        <f>SUMIF('Grand Livre'!$F$10:$L$997,C262,'Grand Livre'!L$10:L$998)</f>
        <v>0</v>
      </c>
      <c r="G262" s="95">
        <f t="shared" si="11"/>
        <v>0</v>
      </c>
    </row>
    <row r="263" spans="1:7" ht="12.75" hidden="1">
      <c r="A263" s="1" t="s">
        <v>351</v>
      </c>
      <c r="B263" s="64"/>
      <c r="C263" s="3" t="str">
        <f t="shared" si="9"/>
        <v>70</v>
      </c>
      <c r="D263" s="4" t="s">
        <v>372</v>
      </c>
      <c r="E263" s="95">
        <f>SUMIF('Grand Livre'!$F$10:$L$997,C263,'Grand Livre'!$K$10:$K$998)</f>
        <v>0</v>
      </c>
      <c r="F263" s="95">
        <f>SUMIF('Grand Livre'!$F$10:$L$997,C263,'Grand Livre'!L$10:L$998)</f>
        <v>0</v>
      </c>
      <c r="G263" s="95">
        <f t="shared" si="11"/>
        <v>0</v>
      </c>
    </row>
    <row r="264" spans="1:7" s="111" customFormat="1" ht="12.75">
      <c r="A264" s="110" t="s">
        <v>373</v>
      </c>
      <c r="B264" s="64"/>
      <c r="C264" s="3" t="str">
        <f t="shared" si="9"/>
        <v>71</v>
      </c>
      <c r="D264" s="112" t="s">
        <v>374</v>
      </c>
      <c r="E264" s="50">
        <f>'Balance Générale'!E280</f>
        <v>0</v>
      </c>
      <c r="F264" s="50">
        <f>'Balance Générale'!F280</f>
        <v>0</v>
      </c>
      <c r="G264" s="50">
        <f>'Balance Générale'!G280</f>
        <v>0</v>
      </c>
    </row>
    <row r="265" spans="1:7" ht="12.75" hidden="1">
      <c r="A265" s="1" t="s">
        <v>373</v>
      </c>
      <c r="B265" s="64"/>
      <c r="C265" s="3" t="str">
        <f t="shared" si="9"/>
        <v>71</v>
      </c>
      <c r="D265" s="4" t="s">
        <v>375</v>
      </c>
      <c r="E265" s="95">
        <f>SUMIF('Grand Livre'!$F$10:$L$997,C265,'Grand Livre'!$K$10:$K$998)</f>
        <v>0</v>
      </c>
      <c r="F265" s="95">
        <f>SUMIF('Grand Livre'!$F$10:$L$997,C265,'Grand Livre'!L$10:L$998)</f>
        <v>0</v>
      </c>
      <c r="G265" s="95">
        <f aca="true" t="shared" si="12" ref="G265:G327">F265-E265</f>
        <v>0</v>
      </c>
    </row>
    <row r="266" spans="1:7" ht="12.75" hidden="1">
      <c r="A266" s="1" t="s">
        <v>373</v>
      </c>
      <c r="B266" s="64"/>
      <c r="C266" s="3" t="str">
        <f t="shared" si="9"/>
        <v>71</v>
      </c>
      <c r="D266" s="4" t="s">
        <v>536</v>
      </c>
      <c r="E266" s="95">
        <f>SUMIF('Grand Livre'!$F$10:$L$997,C266,'Grand Livre'!$K$10:$K$998)</f>
        <v>0</v>
      </c>
      <c r="F266" s="95">
        <f>SUMIF('Grand Livre'!$F$10:$L$997,C266,'Grand Livre'!L$10:L$998)</f>
        <v>0</v>
      </c>
      <c r="G266" s="95">
        <f t="shared" si="12"/>
        <v>0</v>
      </c>
    </row>
    <row r="267" spans="1:7" ht="12.75" hidden="1">
      <c r="A267" s="1" t="s">
        <v>373</v>
      </c>
      <c r="B267" s="64"/>
      <c r="C267" s="3" t="str">
        <f t="shared" si="9"/>
        <v>71</v>
      </c>
      <c r="D267" s="4" t="s">
        <v>377</v>
      </c>
      <c r="E267" s="95">
        <f>SUMIF('Grand Livre'!$F$10:$L$997,C267,'Grand Livre'!$K$10:$K$998)</f>
        <v>0</v>
      </c>
      <c r="F267" s="95">
        <f>SUMIF('Grand Livre'!$F$10:$L$997,C267,'Grand Livre'!L$10:L$998)</f>
        <v>0</v>
      </c>
      <c r="G267" s="95">
        <f t="shared" si="12"/>
        <v>0</v>
      </c>
    </row>
    <row r="268" spans="1:7" ht="12.75" hidden="1">
      <c r="A268" s="1" t="s">
        <v>373</v>
      </c>
      <c r="B268" s="64"/>
      <c r="C268" s="3" t="str">
        <f t="shared" si="9"/>
        <v>71</v>
      </c>
      <c r="D268" s="4" t="s">
        <v>378</v>
      </c>
      <c r="E268" s="95">
        <f>SUMIF('Grand Livre'!$F$10:$L$997,C268,'Grand Livre'!$K$10:$K$998)</f>
        <v>0</v>
      </c>
      <c r="F268" s="95">
        <f>SUMIF('Grand Livre'!$F$10:$L$997,C268,'Grand Livre'!L$10:L$998)</f>
        <v>0</v>
      </c>
      <c r="G268" s="95">
        <f t="shared" si="12"/>
        <v>0</v>
      </c>
    </row>
    <row r="269" spans="1:7" s="111" customFormat="1" ht="12.75" hidden="1">
      <c r="A269" s="110" t="s">
        <v>379</v>
      </c>
      <c r="B269" s="64"/>
      <c r="C269" s="3" t="str">
        <f t="shared" si="9"/>
        <v>72</v>
      </c>
      <c r="D269" s="112" t="s">
        <v>380</v>
      </c>
      <c r="E269" s="50"/>
      <c r="F269" s="50"/>
      <c r="G269" s="50"/>
    </row>
    <row r="270" spans="1:7" ht="12.75" hidden="1">
      <c r="A270" s="1" t="s">
        <v>379</v>
      </c>
      <c r="B270" s="64"/>
      <c r="C270" s="3" t="str">
        <f t="shared" si="9"/>
        <v>72</v>
      </c>
      <c r="D270" s="4" t="s">
        <v>16</v>
      </c>
      <c r="E270" s="95">
        <f>SUMIF('Grand Livre'!$F$10:$L$997,C270,'Grand Livre'!$K$10:$K$998)</f>
        <v>0</v>
      </c>
      <c r="F270" s="95">
        <f>SUMIF('Grand Livre'!$F$10:$L$997,C270,'Grand Livre'!L$10:L$998)</f>
        <v>0</v>
      </c>
      <c r="G270" s="95">
        <f t="shared" si="12"/>
        <v>0</v>
      </c>
    </row>
    <row r="271" spans="1:7" ht="12.75" hidden="1">
      <c r="A271" s="1" t="s">
        <v>379</v>
      </c>
      <c r="B271" s="64"/>
      <c r="C271" s="3" t="str">
        <f t="shared" si="9"/>
        <v>72</v>
      </c>
      <c r="D271" s="4" t="s">
        <v>19</v>
      </c>
      <c r="E271" s="95">
        <f>SUMIF('Grand Livre'!$F$10:$L$997,C271,'Grand Livre'!$K$10:$K$998)</f>
        <v>0</v>
      </c>
      <c r="F271" s="95">
        <f>SUMIF('Grand Livre'!$F$10:$L$997,C271,'Grand Livre'!L$10:L$998)</f>
        <v>0</v>
      </c>
      <c r="G271" s="95">
        <f t="shared" si="12"/>
        <v>0</v>
      </c>
    </row>
    <row r="272" spans="1:7" s="105" customFormat="1" ht="12.75">
      <c r="A272" s="104" t="s">
        <v>381</v>
      </c>
      <c r="B272" s="64"/>
      <c r="C272" s="3" t="str">
        <f t="shared" si="9"/>
        <v>74</v>
      </c>
      <c r="D272" s="106" t="s">
        <v>382</v>
      </c>
      <c r="E272" s="107">
        <f>'Balance Générale'!E289</f>
        <v>0</v>
      </c>
      <c r="F272" s="107">
        <f>'Balance Générale'!F289</f>
        <v>0</v>
      </c>
      <c r="G272" s="107">
        <f>'Balance Générale'!G289</f>
        <v>0</v>
      </c>
    </row>
    <row r="273" spans="1:7" ht="12.75" hidden="1">
      <c r="A273" s="1" t="s">
        <v>381</v>
      </c>
      <c r="B273" s="64"/>
      <c r="C273" s="3" t="str">
        <f t="shared" si="9"/>
        <v>74</v>
      </c>
      <c r="D273" s="4" t="s">
        <v>781</v>
      </c>
      <c r="E273" s="95">
        <f>SUMIF('Grand Livre'!$F$10:$L$997,C273,'Grand Livre'!$K$10:$K$998)</f>
        <v>0</v>
      </c>
      <c r="F273" s="95">
        <f>SUMIF('Grand Livre'!$F$10:$L$997,C273,'Grand Livre'!L$10:L$998)</f>
        <v>0</v>
      </c>
      <c r="G273" s="95">
        <f t="shared" si="12"/>
        <v>0</v>
      </c>
    </row>
    <row r="274" spans="1:7" ht="12.75" hidden="1">
      <c r="A274" s="1" t="s">
        <v>381</v>
      </c>
      <c r="B274" s="64"/>
      <c r="C274" s="3" t="str">
        <f t="shared" si="9"/>
        <v>74</v>
      </c>
      <c r="D274" s="4" t="s">
        <v>782</v>
      </c>
      <c r="E274" s="95">
        <f>SUMIF('Grand Livre'!$F$10:$L$997,C274,'Grand Livre'!$K$10:$K$998)</f>
        <v>0</v>
      </c>
      <c r="F274" s="95">
        <f>SUMIF('Grand Livre'!$F$10:$L$997,C274,'Grand Livre'!L$10:L$998)</f>
        <v>0</v>
      </c>
      <c r="G274" s="95">
        <f t="shared" si="12"/>
        <v>0</v>
      </c>
    </row>
    <row r="275" spans="1:7" ht="12.75" hidden="1">
      <c r="A275" s="1" t="s">
        <v>381</v>
      </c>
      <c r="B275" s="64"/>
      <c r="C275" s="3" t="str">
        <f t="shared" si="9"/>
        <v>74</v>
      </c>
      <c r="D275" s="4" t="s">
        <v>783</v>
      </c>
      <c r="E275" s="95">
        <f>SUMIF('Grand Livre'!$F$10:$L$997,C275,'Grand Livre'!$K$10:$K$998)</f>
        <v>0</v>
      </c>
      <c r="F275" s="95">
        <f>SUMIF('Grand Livre'!$F$10:$L$997,C275,'Grand Livre'!L$10:L$998)</f>
        <v>0</v>
      </c>
      <c r="G275" s="95">
        <f t="shared" si="12"/>
        <v>0</v>
      </c>
    </row>
    <row r="276" spans="1:7" ht="12.75" hidden="1">
      <c r="A276" s="1" t="s">
        <v>381</v>
      </c>
      <c r="B276" s="64"/>
      <c r="C276" s="3" t="str">
        <f t="shared" si="9"/>
        <v>74</v>
      </c>
      <c r="D276" s="4" t="s">
        <v>784</v>
      </c>
      <c r="E276" s="95">
        <f>SUMIF('Grand Livre'!$F$10:$L$997,C276,'Grand Livre'!$K$10:$K$998)</f>
        <v>0</v>
      </c>
      <c r="F276" s="95">
        <f>SUMIF('Grand Livre'!$F$10:$L$997,C276,'Grand Livre'!L$10:L$998)</f>
        <v>0</v>
      </c>
      <c r="G276" s="95">
        <f t="shared" si="12"/>
        <v>0</v>
      </c>
    </row>
    <row r="277" spans="1:7" ht="12.75" hidden="1">
      <c r="A277" s="1" t="s">
        <v>381</v>
      </c>
      <c r="B277" s="64"/>
      <c r="C277" s="3" t="str">
        <f t="shared" si="9"/>
        <v>74</v>
      </c>
      <c r="D277" s="4" t="s">
        <v>785</v>
      </c>
      <c r="E277" s="95">
        <f>SUMIF('Grand Livre'!$F$10:$L$997,C277,'Grand Livre'!$K$10:$K$998)</f>
        <v>0</v>
      </c>
      <c r="F277" s="95">
        <f>SUMIF('Grand Livre'!$F$10:$L$997,C277,'Grand Livre'!L$10:L$998)</f>
        <v>0</v>
      </c>
      <c r="G277" s="95">
        <f t="shared" si="12"/>
        <v>0</v>
      </c>
    </row>
    <row r="278" spans="1:7" s="111" customFormat="1" ht="12.75">
      <c r="A278" s="110" t="s">
        <v>384</v>
      </c>
      <c r="B278" s="64"/>
      <c r="C278" s="3" t="str">
        <f t="shared" si="9"/>
        <v>75</v>
      </c>
      <c r="D278" s="112" t="s">
        <v>385</v>
      </c>
      <c r="E278" s="50">
        <f>'Balance Générale'!E296</f>
        <v>0</v>
      </c>
      <c r="F278" s="50">
        <f>'Balance Générale'!F296</f>
        <v>0</v>
      </c>
      <c r="G278" s="50">
        <f>'Balance Générale'!G296</f>
        <v>0</v>
      </c>
    </row>
    <row r="279" spans="1:7" ht="25.5" hidden="1">
      <c r="A279" s="1" t="s">
        <v>384</v>
      </c>
      <c r="B279" s="64"/>
      <c r="C279" s="3" t="str">
        <f t="shared" si="9"/>
        <v>75</v>
      </c>
      <c r="D279" s="4" t="s">
        <v>386</v>
      </c>
      <c r="E279" s="95">
        <f>SUMIF('Grand Livre'!$F$10:$L$997,C279,'Grand Livre'!$K$10:$K$998)</f>
        <v>0</v>
      </c>
      <c r="F279" s="95">
        <f>SUMIF('Grand Livre'!$F$10:$L$997,C279,'Grand Livre'!L$10:L$998)</f>
        <v>0</v>
      </c>
      <c r="G279" s="95">
        <f t="shared" si="12"/>
        <v>0</v>
      </c>
    </row>
    <row r="280" spans="1:7" ht="12.75" hidden="1">
      <c r="A280" s="1" t="s">
        <v>384</v>
      </c>
      <c r="B280" s="64"/>
      <c r="C280" s="3" t="str">
        <f t="shared" si="9"/>
        <v>75</v>
      </c>
      <c r="D280" s="4" t="s">
        <v>387</v>
      </c>
      <c r="E280" s="95">
        <f>SUMIF('Grand Livre'!$F$10:$L$997,C280,'Grand Livre'!$K$10:$K$998)</f>
        <v>0</v>
      </c>
      <c r="F280" s="95">
        <f>SUMIF('Grand Livre'!$F$10:$L$997,C280,'Grand Livre'!L$10:L$998)</f>
        <v>0</v>
      </c>
      <c r="G280" s="95">
        <f t="shared" si="12"/>
        <v>0</v>
      </c>
    </row>
    <row r="281" spans="1:7" ht="12.75" hidden="1">
      <c r="A281" s="1" t="s">
        <v>384</v>
      </c>
      <c r="B281" s="64"/>
      <c r="C281" s="3" t="str">
        <f t="shared" si="9"/>
        <v>75</v>
      </c>
      <c r="D281" s="4" t="s">
        <v>388</v>
      </c>
      <c r="E281" s="95">
        <f>SUMIF('Grand Livre'!$F$10:$L$997,C281,'Grand Livre'!$K$10:$K$998)</f>
        <v>0</v>
      </c>
      <c r="F281" s="95">
        <f>SUMIF('Grand Livre'!$F$10:$L$997,C281,'Grand Livre'!L$10:L$998)</f>
        <v>0</v>
      </c>
      <c r="G281" s="95">
        <f t="shared" si="12"/>
        <v>0</v>
      </c>
    </row>
    <row r="282" spans="1:7" ht="12.75" hidden="1">
      <c r="A282" s="1" t="s">
        <v>384</v>
      </c>
      <c r="B282" s="64"/>
      <c r="C282" s="3" t="str">
        <f t="shared" si="9"/>
        <v>75</v>
      </c>
      <c r="D282" s="4" t="s">
        <v>389</v>
      </c>
      <c r="E282" s="95">
        <f>SUMIF('Grand Livre'!$F$10:$L$997,C282,'Grand Livre'!$K$10:$K$998)</f>
        <v>0</v>
      </c>
      <c r="F282" s="95">
        <f>SUMIF('Grand Livre'!$F$10:$L$997,C282,'Grand Livre'!L$10:L$998)</f>
        <v>0</v>
      </c>
      <c r="G282" s="95">
        <f t="shared" si="12"/>
        <v>0</v>
      </c>
    </row>
    <row r="283" spans="1:7" ht="12.75" hidden="1">
      <c r="A283" s="1" t="s">
        <v>384</v>
      </c>
      <c r="B283" s="64"/>
      <c r="C283" s="3" t="str">
        <f t="shared" si="9"/>
        <v>75</v>
      </c>
      <c r="D283" s="4" t="s">
        <v>390</v>
      </c>
      <c r="E283" s="95">
        <f>SUMIF('Grand Livre'!$F$10:$L$997,C283,'Grand Livre'!$K$10:$K$998)</f>
        <v>0</v>
      </c>
      <c r="F283" s="95">
        <f>SUMIF('Grand Livre'!$F$10:$L$997,C283,'Grand Livre'!L$10:L$998)</f>
        <v>0</v>
      </c>
      <c r="G283" s="95">
        <f t="shared" si="12"/>
        <v>0</v>
      </c>
    </row>
    <row r="284" spans="1:7" ht="12.75" hidden="1">
      <c r="A284" s="1" t="s">
        <v>384</v>
      </c>
      <c r="B284" s="64"/>
      <c r="C284" s="3" t="str">
        <f t="shared" si="9"/>
        <v>75</v>
      </c>
      <c r="D284" s="4" t="s">
        <v>392</v>
      </c>
      <c r="E284" s="95">
        <f>SUMIF('Grand Livre'!$F$10:$L$997,C284,'Grand Livre'!$K$10:$K$998)</f>
        <v>0</v>
      </c>
      <c r="F284" s="95">
        <f>SUMIF('Grand Livre'!$F$10:$L$997,C284,'Grand Livre'!L$10:L$998)</f>
        <v>0</v>
      </c>
      <c r="G284" s="95">
        <f t="shared" si="12"/>
        <v>0</v>
      </c>
    </row>
    <row r="285" spans="1:7" ht="25.5" hidden="1">
      <c r="A285" s="1" t="s">
        <v>384</v>
      </c>
      <c r="B285" s="64"/>
      <c r="C285" s="3" t="str">
        <f t="shared" si="9"/>
        <v>75</v>
      </c>
      <c r="D285" s="4" t="s">
        <v>393</v>
      </c>
      <c r="E285" s="95">
        <f>SUMIF('Grand Livre'!$F$10:$L$997,C285,'Grand Livre'!$K$10:$K$998)</f>
        <v>0</v>
      </c>
      <c r="F285" s="95">
        <f>SUMIF('Grand Livre'!$F$10:$L$997,C285,'Grand Livre'!L$10:L$998)</f>
        <v>0</v>
      </c>
      <c r="G285" s="95">
        <f t="shared" si="12"/>
        <v>0</v>
      </c>
    </row>
    <row r="286" spans="1:7" ht="12.75" hidden="1">
      <c r="A286" s="1" t="s">
        <v>384</v>
      </c>
      <c r="B286" s="64"/>
      <c r="C286" s="3" t="str">
        <f t="shared" si="9"/>
        <v>75</v>
      </c>
      <c r="D286" s="4" t="s">
        <v>394</v>
      </c>
      <c r="E286" s="95">
        <f>SUMIF('Grand Livre'!$F$10:$L$997,C286,'Grand Livre'!$K$10:$K$998)</f>
        <v>0</v>
      </c>
      <c r="F286" s="95">
        <f>SUMIF('Grand Livre'!$F$10:$L$997,C286,'Grand Livre'!L$10:L$998)</f>
        <v>0</v>
      </c>
      <c r="G286" s="95">
        <f t="shared" si="12"/>
        <v>0</v>
      </c>
    </row>
    <row r="287" spans="1:7" ht="12.75" hidden="1">
      <c r="A287" s="1" t="s">
        <v>384</v>
      </c>
      <c r="B287" s="64"/>
      <c r="C287" s="3" t="str">
        <f t="shared" si="9"/>
        <v>75</v>
      </c>
      <c r="D287" s="4" t="s">
        <v>395</v>
      </c>
      <c r="E287" s="95">
        <f>SUMIF('Grand Livre'!$F$10:$L$997,C287,'Grand Livre'!$K$10:$K$998)</f>
        <v>0</v>
      </c>
      <c r="F287" s="95">
        <f>SUMIF('Grand Livre'!$F$10:$L$997,C287,'Grand Livre'!L$10:L$998)</f>
        <v>0</v>
      </c>
      <c r="G287" s="95">
        <f t="shared" si="12"/>
        <v>0</v>
      </c>
    </row>
    <row r="288" spans="1:7" ht="12.75" hidden="1">
      <c r="A288" s="1" t="s">
        <v>384</v>
      </c>
      <c r="B288" s="64"/>
      <c r="C288" s="3" t="str">
        <f t="shared" si="9"/>
        <v>75</v>
      </c>
      <c r="D288" s="4" t="s">
        <v>396</v>
      </c>
      <c r="E288" s="95">
        <f>SUMIF('Grand Livre'!$F$10:$L$997,C288,'Grand Livre'!$K$10:$K$998)</f>
        <v>0</v>
      </c>
      <c r="F288" s="95">
        <f>SUMIF('Grand Livre'!$F$10:$L$997,C288,'Grand Livre'!L$10:L$998)</f>
        <v>0</v>
      </c>
      <c r="G288" s="95">
        <f t="shared" si="12"/>
        <v>0</v>
      </c>
    </row>
    <row r="289" spans="1:7" s="111" customFormat="1" ht="12.75">
      <c r="A289" s="110" t="s">
        <v>397</v>
      </c>
      <c r="B289" s="64"/>
      <c r="C289" s="3" t="str">
        <f t="shared" si="9"/>
        <v>76</v>
      </c>
      <c r="D289" s="112" t="s">
        <v>398</v>
      </c>
      <c r="E289" s="50">
        <f>'Balance Générale'!E308</f>
        <v>0</v>
      </c>
      <c r="F289" s="50">
        <f>'Balance Générale'!F308</f>
        <v>0</v>
      </c>
      <c r="G289" s="50">
        <f>'Balance Générale'!G308</f>
        <v>0</v>
      </c>
    </row>
    <row r="290" spans="1:7" ht="12.75" hidden="1">
      <c r="A290" s="1" t="s">
        <v>397</v>
      </c>
      <c r="B290" s="64"/>
      <c r="C290" s="3" t="str">
        <f t="shared" si="9"/>
        <v>76</v>
      </c>
      <c r="D290" s="4" t="s">
        <v>399</v>
      </c>
      <c r="E290" s="95">
        <f>SUMIF('Grand Livre'!$F$10:$L$997,C290,'Grand Livre'!$K$10:$K$998)</f>
        <v>0</v>
      </c>
      <c r="F290" s="95">
        <f>SUMIF('Grand Livre'!$F$10:$L$997,C290,'Grand Livre'!L$10:L$998)</f>
        <v>0</v>
      </c>
      <c r="G290" s="95">
        <f t="shared" si="12"/>
        <v>0</v>
      </c>
    </row>
    <row r="291" spans="1:7" ht="12.75" hidden="1">
      <c r="A291" s="1" t="s">
        <v>397</v>
      </c>
      <c r="B291" s="64"/>
      <c r="C291" s="3" t="str">
        <f t="shared" si="9"/>
        <v>76</v>
      </c>
      <c r="D291" s="4" t="s">
        <v>400</v>
      </c>
      <c r="E291" s="95">
        <f>SUMIF('Grand Livre'!$F$10:$L$997,C291,'Grand Livre'!$K$10:$K$998)</f>
        <v>0</v>
      </c>
      <c r="F291" s="95">
        <f>SUMIF('Grand Livre'!$F$10:$L$997,C291,'Grand Livre'!L$10:L$998)</f>
        <v>0</v>
      </c>
      <c r="G291" s="95">
        <f t="shared" si="12"/>
        <v>0</v>
      </c>
    </row>
    <row r="292" spans="1:7" ht="12.75" hidden="1">
      <c r="A292" s="1" t="s">
        <v>397</v>
      </c>
      <c r="B292" s="64"/>
      <c r="C292" s="3" t="str">
        <f t="shared" si="9"/>
        <v>76</v>
      </c>
      <c r="D292" s="4" t="s">
        <v>401</v>
      </c>
      <c r="E292" s="95">
        <f>SUMIF('Grand Livre'!$F$10:$L$997,C292,'Grand Livre'!$K$10:$K$998)</f>
        <v>0</v>
      </c>
      <c r="F292" s="95">
        <f>SUMIF('Grand Livre'!$F$10:$L$997,C292,'Grand Livre'!L$10:L$998)</f>
        <v>0</v>
      </c>
      <c r="G292" s="95">
        <f t="shared" si="12"/>
        <v>0</v>
      </c>
    </row>
    <row r="293" spans="1:7" ht="12.75" hidden="1">
      <c r="A293" s="1" t="s">
        <v>397</v>
      </c>
      <c r="B293" s="64"/>
      <c r="C293" s="3" t="str">
        <f t="shared" si="9"/>
        <v>76</v>
      </c>
      <c r="D293" s="4" t="s">
        <v>402</v>
      </c>
      <c r="E293" s="95">
        <f>SUMIF('Grand Livre'!$F$10:$L$997,C293,'Grand Livre'!$K$10:$K$998)</f>
        <v>0</v>
      </c>
      <c r="F293" s="95">
        <f>SUMIF('Grand Livre'!$F$10:$L$997,C293,'Grand Livre'!L$10:L$998)</f>
        <v>0</v>
      </c>
      <c r="G293" s="95">
        <f t="shared" si="12"/>
        <v>0</v>
      </c>
    </row>
    <row r="294" spans="1:7" ht="12.75" hidden="1">
      <c r="A294" s="1" t="s">
        <v>397</v>
      </c>
      <c r="B294" s="64"/>
      <c r="C294" s="3" t="str">
        <f aca="true" t="shared" si="13" ref="C294:C354">CONCATENATE(A294,B294)</f>
        <v>76</v>
      </c>
      <c r="D294" s="4" t="s">
        <v>403</v>
      </c>
      <c r="E294" s="95">
        <f>SUMIF('Grand Livre'!$F$10:$L$997,C294,'Grand Livre'!$K$10:$K$998)</f>
        <v>0</v>
      </c>
      <c r="F294" s="95">
        <f>SUMIF('Grand Livre'!$F$10:$L$997,C294,'Grand Livre'!L$10:L$998)</f>
        <v>0</v>
      </c>
      <c r="G294" s="95">
        <f t="shared" si="12"/>
        <v>0</v>
      </c>
    </row>
    <row r="295" spans="1:7" ht="12.75" hidden="1">
      <c r="A295" s="1" t="s">
        <v>397</v>
      </c>
      <c r="B295" s="64"/>
      <c r="C295" s="3" t="str">
        <f t="shared" si="13"/>
        <v>76</v>
      </c>
      <c r="D295" s="4" t="s">
        <v>404</v>
      </c>
      <c r="E295" s="95">
        <f>SUMIF('Grand Livre'!$F$10:$L$997,C295,'Grand Livre'!$K$10:$K$998)</f>
        <v>0</v>
      </c>
      <c r="F295" s="95">
        <f>SUMIF('Grand Livre'!$F$10:$L$997,C295,'Grand Livre'!L$10:L$998)</f>
        <v>0</v>
      </c>
      <c r="G295" s="95">
        <f t="shared" si="12"/>
        <v>0</v>
      </c>
    </row>
    <row r="296" spans="1:7" ht="12.75" hidden="1">
      <c r="A296" s="1" t="s">
        <v>397</v>
      </c>
      <c r="B296" s="64"/>
      <c r="C296" s="3" t="str">
        <f t="shared" si="13"/>
        <v>76</v>
      </c>
      <c r="D296" s="4" t="s">
        <v>406</v>
      </c>
      <c r="E296" s="95">
        <f>SUMIF('Grand Livre'!$F$10:$L$997,C296,'Grand Livre'!$K$10:$K$998)</f>
        <v>0</v>
      </c>
      <c r="F296" s="95">
        <f>SUMIF('Grand Livre'!$F$10:$L$997,C296,'Grand Livre'!L$10:L$998)</f>
        <v>0</v>
      </c>
      <c r="G296" s="95">
        <f t="shared" si="12"/>
        <v>0</v>
      </c>
    </row>
    <row r="297" spans="1:7" ht="12.75" hidden="1">
      <c r="A297" s="1" t="s">
        <v>397</v>
      </c>
      <c r="B297" s="64"/>
      <c r="C297" s="3" t="str">
        <f t="shared" si="13"/>
        <v>76</v>
      </c>
      <c r="D297" s="4" t="s">
        <v>407</v>
      </c>
      <c r="E297" s="95">
        <f>SUMIF('Grand Livre'!$F$10:$L$997,C297,'Grand Livre'!$K$10:$K$998)</f>
        <v>0</v>
      </c>
      <c r="F297" s="95">
        <f>SUMIF('Grand Livre'!$F$10:$L$997,C297,'Grand Livre'!L$10:L$998)</f>
        <v>0</v>
      </c>
      <c r="G297" s="95">
        <f t="shared" si="12"/>
        <v>0</v>
      </c>
    </row>
    <row r="298" spans="1:7" ht="12.75" hidden="1">
      <c r="A298" s="1" t="s">
        <v>397</v>
      </c>
      <c r="B298" s="64"/>
      <c r="C298" s="3" t="str">
        <f t="shared" si="13"/>
        <v>76</v>
      </c>
      <c r="D298" s="4" t="s">
        <v>408</v>
      </c>
      <c r="E298" s="95">
        <f>SUMIF('Grand Livre'!$F$10:$L$997,C298,'Grand Livre'!$K$10:$K$998)</f>
        <v>0</v>
      </c>
      <c r="F298" s="95">
        <f>SUMIF('Grand Livre'!$F$10:$L$997,C298,'Grand Livre'!L$10:L$998)</f>
        <v>0</v>
      </c>
      <c r="G298" s="95">
        <f t="shared" si="12"/>
        <v>0</v>
      </c>
    </row>
    <row r="299" spans="1:7" ht="12.75" hidden="1">
      <c r="A299" s="1" t="s">
        <v>397</v>
      </c>
      <c r="B299" s="64"/>
      <c r="C299" s="3" t="str">
        <f t="shared" si="13"/>
        <v>76</v>
      </c>
      <c r="D299" s="4" t="s">
        <v>409</v>
      </c>
      <c r="E299" s="95">
        <f>SUMIF('Grand Livre'!$F$10:$L$997,C299,'Grand Livre'!$K$10:$K$998)</f>
        <v>0</v>
      </c>
      <c r="F299" s="95">
        <f>SUMIF('Grand Livre'!$F$10:$L$997,C299,'Grand Livre'!L$10:L$998)</f>
        <v>0</v>
      </c>
      <c r="G299" s="95">
        <f t="shared" si="12"/>
        <v>0</v>
      </c>
    </row>
    <row r="300" spans="1:7" ht="12.75" hidden="1">
      <c r="A300" s="1" t="s">
        <v>397</v>
      </c>
      <c r="B300" s="64"/>
      <c r="C300" s="3" t="str">
        <f t="shared" si="13"/>
        <v>76</v>
      </c>
      <c r="D300" s="4" t="s">
        <v>410</v>
      </c>
      <c r="E300" s="95">
        <f>SUMIF('Grand Livre'!$F$10:$L$997,C300,'Grand Livre'!$K$10:$K$998)</f>
        <v>0</v>
      </c>
      <c r="F300" s="95">
        <f>SUMIF('Grand Livre'!$F$10:$L$997,C300,'Grand Livre'!L$10:L$998)</f>
        <v>0</v>
      </c>
      <c r="G300" s="95">
        <f t="shared" si="12"/>
        <v>0</v>
      </c>
    </row>
    <row r="301" spans="1:7" ht="12.75" hidden="1">
      <c r="A301" s="1" t="s">
        <v>397</v>
      </c>
      <c r="B301" s="64"/>
      <c r="C301" s="3" t="str">
        <f t="shared" si="13"/>
        <v>76</v>
      </c>
      <c r="D301" s="4" t="s">
        <v>411</v>
      </c>
      <c r="E301" s="95">
        <f>SUMIF('Grand Livre'!$F$10:$L$997,C301,'Grand Livre'!$K$10:$K$998)</f>
        <v>0</v>
      </c>
      <c r="F301" s="95">
        <f>SUMIF('Grand Livre'!$F$10:$L$997,C301,'Grand Livre'!L$10:L$998)</f>
        <v>0</v>
      </c>
      <c r="G301" s="95">
        <f t="shared" si="12"/>
        <v>0</v>
      </c>
    </row>
    <row r="302" spans="1:7" ht="12.75" hidden="1">
      <c r="A302" s="1" t="s">
        <v>397</v>
      </c>
      <c r="B302" s="64"/>
      <c r="C302" s="3" t="str">
        <f t="shared" si="13"/>
        <v>76</v>
      </c>
      <c r="D302" s="4" t="s">
        <v>412</v>
      </c>
      <c r="E302" s="95">
        <f>SUMIF('Grand Livre'!$F$10:$L$997,C302,'Grand Livre'!$K$10:$K$998)</f>
        <v>0</v>
      </c>
      <c r="F302" s="95">
        <f>SUMIF('Grand Livre'!$F$10:$L$997,C302,'Grand Livre'!L$10:L$998)</f>
        <v>0</v>
      </c>
      <c r="G302" s="95">
        <f t="shared" si="12"/>
        <v>0</v>
      </c>
    </row>
    <row r="303" spans="1:7" ht="12.75" hidden="1">
      <c r="A303" s="1" t="s">
        <v>397</v>
      </c>
      <c r="B303" s="64"/>
      <c r="C303" s="3" t="str">
        <f t="shared" si="13"/>
        <v>76</v>
      </c>
      <c r="D303" s="4" t="s">
        <v>413</v>
      </c>
      <c r="E303" s="95">
        <f>SUMIF('Grand Livre'!$F$10:$L$997,C303,'Grand Livre'!$K$10:$K$998)</f>
        <v>0</v>
      </c>
      <c r="F303" s="95">
        <f>SUMIF('Grand Livre'!$F$10:$L$997,C303,'Grand Livre'!L$10:L$998)</f>
        <v>0</v>
      </c>
      <c r="G303" s="95">
        <f t="shared" si="12"/>
        <v>0</v>
      </c>
    </row>
    <row r="304" spans="1:7" ht="12.75" hidden="1">
      <c r="A304" s="1" t="s">
        <v>397</v>
      </c>
      <c r="B304" s="64"/>
      <c r="C304" s="3" t="str">
        <f t="shared" si="13"/>
        <v>76</v>
      </c>
      <c r="D304" s="4" t="s">
        <v>414</v>
      </c>
      <c r="E304" s="95">
        <f>SUMIF('Grand Livre'!$F$10:$L$997,C304,'Grand Livre'!$K$10:$K$998)</f>
        <v>0</v>
      </c>
      <c r="F304" s="95">
        <f>SUMIF('Grand Livre'!$F$10:$L$997,C304,'Grand Livre'!L$10:L$998)</f>
        <v>0</v>
      </c>
      <c r="G304" s="95">
        <f t="shared" si="12"/>
        <v>0</v>
      </c>
    </row>
    <row r="305" spans="1:7" s="111" customFormat="1" ht="12.75">
      <c r="A305" s="110" t="s">
        <v>415</v>
      </c>
      <c r="B305" s="64"/>
      <c r="C305" s="3" t="str">
        <f t="shared" si="13"/>
        <v>77</v>
      </c>
      <c r="D305" s="112" t="s">
        <v>416</v>
      </c>
      <c r="E305" s="50">
        <f>'Balance Générale'!E325</f>
        <v>0</v>
      </c>
      <c r="F305" s="50">
        <f>'Balance Générale'!F325</f>
        <v>0</v>
      </c>
      <c r="G305" s="50">
        <f>'Balance Générale'!G325</f>
        <v>0</v>
      </c>
    </row>
    <row r="306" spans="1:7" ht="12.75" hidden="1">
      <c r="A306" s="1" t="s">
        <v>415</v>
      </c>
      <c r="B306" s="64"/>
      <c r="C306" s="3" t="str">
        <f t="shared" si="13"/>
        <v>77</v>
      </c>
      <c r="D306" s="4" t="s">
        <v>417</v>
      </c>
      <c r="E306" s="95">
        <f>SUMIF('Grand Livre'!$F$10:$L$997,C306,'Grand Livre'!$K$10:$K$998)</f>
        <v>0</v>
      </c>
      <c r="F306" s="95">
        <f>SUMIF('Grand Livre'!$F$10:$L$997,C306,'Grand Livre'!L$10:L$998)</f>
        <v>0</v>
      </c>
      <c r="G306" s="95">
        <f t="shared" si="12"/>
        <v>0</v>
      </c>
    </row>
    <row r="307" spans="1:7" ht="12.75" hidden="1">
      <c r="A307" s="1" t="s">
        <v>415</v>
      </c>
      <c r="B307" s="64"/>
      <c r="C307" s="3" t="str">
        <f t="shared" si="13"/>
        <v>77</v>
      </c>
      <c r="D307" s="4" t="s">
        <v>418</v>
      </c>
      <c r="E307" s="95">
        <f>SUMIF('Grand Livre'!$F$10:$L$997,C307,'Grand Livre'!$K$10:$K$998)</f>
        <v>0</v>
      </c>
      <c r="F307" s="95">
        <f>SUMIF('Grand Livre'!$F$10:$L$997,C307,'Grand Livre'!L$10:L$998)</f>
        <v>0</v>
      </c>
      <c r="G307" s="95">
        <f t="shared" si="12"/>
        <v>0</v>
      </c>
    </row>
    <row r="308" spans="1:7" ht="12.75" hidden="1">
      <c r="A308" s="1" t="s">
        <v>415</v>
      </c>
      <c r="B308" s="64"/>
      <c r="C308" s="3" t="str">
        <f t="shared" si="13"/>
        <v>77</v>
      </c>
      <c r="D308" s="4" t="s">
        <v>419</v>
      </c>
      <c r="E308" s="95">
        <f>SUMIF('Grand Livre'!$F$10:$L$997,C308,'Grand Livre'!$K$10:$K$998)</f>
        <v>0</v>
      </c>
      <c r="F308" s="95">
        <f>SUMIF('Grand Livre'!$F$10:$L$997,C308,'Grand Livre'!L$10:L$998)</f>
        <v>0</v>
      </c>
      <c r="G308" s="95">
        <f t="shared" si="12"/>
        <v>0</v>
      </c>
    </row>
    <row r="309" spans="1:7" ht="12.75" hidden="1">
      <c r="A309" s="1" t="s">
        <v>415</v>
      </c>
      <c r="B309" s="64"/>
      <c r="C309" s="3" t="str">
        <f t="shared" si="13"/>
        <v>77</v>
      </c>
      <c r="D309" s="4" t="s">
        <v>420</v>
      </c>
      <c r="E309" s="95">
        <f>SUMIF('Grand Livre'!$F$10:$L$997,C309,'Grand Livre'!$K$10:$K$998)</f>
        <v>0</v>
      </c>
      <c r="F309" s="95">
        <f>SUMIF('Grand Livre'!$F$10:$L$997,C309,'Grand Livre'!L$10:L$998)</f>
        <v>0</v>
      </c>
      <c r="G309" s="95">
        <f t="shared" si="12"/>
        <v>0</v>
      </c>
    </row>
    <row r="310" spans="1:7" ht="12.75" hidden="1">
      <c r="A310" s="1" t="s">
        <v>415</v>
      </c>
      <c r="B310" s="64"/>
      <c r="C310" s="3" t="str">
        <f t="shared" si="13"/>
        <v>77</v>
      </c>
      <c r="D310" s="4" t="s">
        <v>421</v>
      </c>
      <c r="E310" s="95">
        <f>SUMIF('Grand Livre'!$F$10:$L$997,C310,'Grand Livre'!$K$10:$K$998)</f>
        <v>0</v>
      </c>
      <c r="F310" s="95">
        <f>SUMIF('Grand Livre'!$F$10:$L$997,C310,'Grand Livre'!L$10:L$998)</f>
        <v>0</v>
      </c>
      <c r="G310" s="95">
        <f t="shared" si="12"/>
        <v>0</v>
      </c>
    </row>
    <row r="311" spans="1:7" ht="12.75" hidden="1">
      <c r="A311" s="1" t="s">
        <v>415</v>
      </c>
      <c r="B311" s="64"/>
      <c r="C311" s="3" t="str">
        <f t="shared" si="13"/>
        <v>77</v>
      </c>
      <c r="D311" s="4" t="s">
        <v>422</v>
      </c>
      <c r="E311" s="95">
        <f>SUMIF('Grand Livre'!$F$10:$L$997,C311,'Grand Livre'!$K$10:$K$998)</f>
        <v>0</v>
      </c>
      <c r="F311" s="95">
        <f>SUMIF('Grand Livre'!$F$10:$L$997,C311,'Grand Livre'!L$10:L$998)</f>
        <v>0</v>
      </c>
      <c r="G311" s="95">
        <f t="shared" si="12"/>
        <v>0</v>
      </c>
    </row>
    <row r="312" spans="1:7" ht="12.75" hidden="1">
      <c r="A312" s="1" t="s">
        <v>415</v>
      </c>
      <c r="B312" s="64"/>
      <c r="C312" s="3" t="str">
        <f t="shared" si="13"/>
        <v>77</v>
      </c>
      <c r="D312" s="4" t="s">
        <v>423</v>
      </c>
      <c r="E312" s="95">
        <f>SUMIF('Grand Livre'!$F$10:$L$997,C312,'Grand Livre'!$K$10:$K$998)</f>
        <v>0</v>
      </c>
      <c r="F312" s="95">
        <f>SUMIF('Grand Livre'!$F$10:$L$997,C312,'Grand Livre'!L$10:L$998)</f>
        <v>0</v>
      </c>
      <c r="G312" s="95">
        <f t="shared" si="12"/>
        <v>0</v>
      </c>
    </row>
    <row r="313" spans="1:7" ht="12.75" hidden="1">
      <c r="A313" s="1" t="s">
        <v>415</v>
      </c>
      <c r="B313" s="64"/>
      <c r="C313" s="3" t="str">
        <f t="shared" si="13"/>
        <v>77</v>
      </c>
      <c r="D313" s="4" t="s">
        <v>424</v>
      </c>
      <c r="E313" s="95">
        <f>SUMIF('Grand Livre'!$F$10:$L$997,C313,'Grand Livre'!$K$10:$K$998)</f>
        <v>0</v>
      </c>
      <c r="F313" s="95">
        <f>SUMIF('Grand Livre'!$F$10:$L$997,C313,'Grand Livre'!L$10:L$998)</f>
        <v>0</v>
      </c>
      <c r="G313" s="95">
        <f t="shared" si="12"/>
        <v>0</v>
      </c>
    </row>
    <row r="314" spans="1:7" ht="12.75" hidden="1">
      <c r="A314" s="1" t="s">
        <v>415</v>
      </c>
      <c r="B314" s="64"/>
      <c r="C314" s="3" t="str">
        <f t="shared" si="13"/>
        <v>77</v>
      </c>
      <c r="D314" s="4" t="s">
        <v>16</v>
      </c>
      <c r="E314" s="95">
        <f>SUMIF('Grand Livre'!$F$10:$L$997,C314,'Grand Livre'!$K$10:$K$998)</f>
        <v>0</v>
      </c>
      <c r="F314" s="95">
        <f>SUMIF('Grand Livre'!$F$10:$L$997,C314,'Grand Livre'!L$10:L$998)</f>
        <v>0</v>
      </c>
      <c r="G314" s="95">
        <f t="shared" si="12"/>
        <v>0</v>
      </c>
    </row>
    <row r="315" spans="1:7" ht="12.75" hidden="1">
      <c r="A315" s="1" t="s">
        <v>415</v>
      </c>
      <c r="B315" s="64"/>
      <c r="C315" s="3" t="str">
        <f t="shared" si="13"/>
        <v>77</v>
      </c>
      <c r="D315" s="4" t="s">
        <v>19</v>
      </c>
      <c r="E315" s="95">
        <f>SUMIF('Grand Livre'!$F$10:$L$997,C315,'Grand Livre'!$K$10:$K$998)</f>
        <v>0</v>
      </c>
      <c r="F315" s="95">
        <f>SUMIF('Grand Livre'!$F$10:$L$997,C315,'Grand Livre'!L$10:L$998)</f>
        <v>0</v>
      </c>
      <c r="G315" s="95">
        <f t="shared" si="12"/>
        <v>0</v>
      </c>
    </row>
    <row r="316" spans="1:7" ht="12.75" hidden="1">
      <c r="A316" s="1" t="s">
        <v>415</v>
      </c>
      <c r="B316" s="64"/>
      <c r="C316" s="3" t="str">
        <f t="shared" si="13"/>
        <v>77</v>
      </c>
      <c r="D316" s="4" t="s">
        <v>22</v>
      </c>
      <c r="E316" s="95">
        <f>SUMIF('Grand Livre'!$F$10:$L$997,C316,'Grand Livre'!$K$10:$K$998)</f>
        <v>0</v>
      </c>
      <c r="F316" s="95">
        <f>SUMIF('Grand Livre'!$F$10:$L$997,C316,'Grand Livre'!L$10:L$998)</f>
        <v>0</v>
      </c>
      <c r="G316" s="95">
        <f t="shared" si="12"/>
        <v>0</v>
      </c>
    </row>
    <row r="317" spans="1:7" ht="12.75" hidden="1">
      <c r="A317" s="1" t="s">
        <v>415</v>
      </c>
      <c r="B317" s="64"/>
      <c r="C317" s="3" t="str">
        <f t="shared" si="13"/>
        <v>77</v>
      </c>
      <c r="D317" s="4" t="s">
        <v>297</v>
      </c>
      <c r="E317" s="95">
        <f>SUMIF('Grand Livre'!$F$10:$L$997,C317,'Grand Livre'!$K$10:$K$998)</f>
        <v>0</v>
      </c>
      <c r="F317" s="95">
        <f>SUMIF('Grand Livre'!$F$10:$L$997,C317,'Grand Livre'!L$10:L$998)</f>
        <v>0</v>
      </c>
      <c r="G317" s="95">
        <f t="shared" si="12"/>
        <v>0</v>
      </c>
    </row>
    <row r="318" spans="1:7" ht="12.75" hidden="1">
      <c r="A318" s="1" t="s">
        <v>415</v>
      </c>
      <c r="B318" s="64"/>
      <c r="C318" s="3" t="str">
        <f t="shared" si="13"/>
        <v>77</v>
      </c>
      <c r="D318" s="4" t="s">
        <v>425</v>
      </c>
      <c r="E318" s="95">
        <f>SUMIF('Grand Livre'!$F$10:$L$997,C318,'Grand Livre'!$K$10:$K$998)</f>
        <v>0</v>
      </c>
      <c r="F318" s="95">
        <f>SUMIF('Grand Livre'!$F$10:$L$997,C318,'Grand Livre'!L$10:L$998)</f>
        <v>0</v>
      </c>
      <c r="G318" s="95">
        <f t="shared" si="12"/>
        <v>0</v>
      </c>
    </row>
    <row r="319" spans="1:7" ht="12.75" hidden="1">
      <c r="A319" s="1" t="s">
        <v>415</v>
      </c>
      <c r="B319" s="64"/>
      <c r="C319" s="3" t="str">
        <f t="shared" si="13"/>
        <v>77</v>
      </c>
      <c r="D319" s="4" t="s">
        <v>426</v>
      </c>
      <c r="E319" s="95">
        <f>SUMIF('Grand Livre'!$F$10:$L$997,C319,'Grand Livre'!$K$10:$K$998)</f>
        <v>0</v>
      </c>
      <c r="F319" s="95">
        <f>SUMIF('Grand Livre'!$F$10:$L$997,C319,'Grand Livre'!L$10:L$998)</f>
        <v>0</v>
      </c>
      <c r="G319" s="95">
        <f t="shared" si="12"/>
        <v>0</v>
      </c>
    </row>
    <row r="320" spans="1:7" s="111" customFormat="1" ht="12.75">
      <c r="A320" s="110" t="s">
        <v>427</v>
      </c>
      <c r="B320" s="64"/>
      <c r="C320" s="3" t="str">
        <f t="shared" si="13"/>
        <v>78</v>
      </c>
      <c r="D320" s="112" t="s">
        <v>428</v>
      </c>
      <c r="E320" s="50">
        <f>'Balance Générale'!E341</f>
        <v>0</v>
      </c>
      <c r="F320" s="50">
        <f>'Balance Générale'!F341</f>
        <v>0</v>
      </c>
      <c r="G320" s="50">
        <f>'Balance Générale'!G341</f>
        <v>0</v>
      </c>
    </row>
    <row r="321" spans="1:7" ht="12.75" hidden="1">
      <c r="A321" s="1" t="s">
        <v>427</v>
      </c>
      <c r="B321" s="64" t="s">
        <v>29</v>
      </c>
      <c r="C321" s="3" t="str">
        <f t="shared" si="13"/>
        <v>78100</v>
      </c>
      <c r="D321" s="4" t="s">
        <v>429</v>
      </c>
      <c r="E321" s="95">
        <f>SUMIF('Grand Livre'!$F$10:$L$997,C321,'Grand Livre'!$K$10:$K$998)</f>
        <v>0</v>
      </c>
      <c r="F321" s="95">
        <f>SUMIF('Grand Livre'!$F$10:$L$997,C321,'Grand Livre'!L$10:L$998)</f>
        <v>0</v>
      </c>
      <c r="G321" s="95">
        <f t="shared" si="12"/>
        <v>0</v>
      </c>
    </row>
    <row r="322" spans="1:7" ht="12.75" hidden="1">
      <c r="A322" s="1" t="s">
        <v>427</v>
      </c>
      <c r="B322" s="64" t="s">
        <v>140</v>
      </c>
      <c r="C322" s="3" t="str">
        <f t="shared" si="13"/>
        <v>78110</v>
      </c>
      <c r="D322" s="4" t="s">
        <v>430</v>
      </c>
      <c r="E322" s="95">
        <f>SUMIF('Grand Livre'!$F$10:$L$997,C322,'Grand Livre'!$K$10:$K$998)</f>
        <v>0</v>
      </c>
      <c r="F322" s="95">
        <f>SUMIF('Grand Livre'!$F$10:$L$997,C322,'Grand Livre'!L$10:L$998)</f>
        <v>0</v>
      </c>
      <c r="G322" s="95">
        <f t="shared" si="12"/>
        <v>0</v>
      </c>
    </row>
    <row r="323" spans="1:7" ht="12.75" hidden="1">
      <c r="A323" s="1" t="s">
        <v>427</v>
      </c>
      <c r="B323" s="64" t="s">
        <v>306</v>
      </c>
      <c r="C323" s="3" t="str">
        <f t="shared" si="13"/>
        <v>78111</v>
      </c>
      <c r="D323" s="4" t="s">
        <v>16</v>
      </c>
      <c r="E323" s="95">
        <f>SUMIF('Grand Livre'!$F$10:$L$997,C323,'Grand Livre'!$K$10:$K$998)</f>
        <v>0</v>
      </c>
      <c r="F323" s="95">
        <f>SUMIF('Grand Livre'!$F$10:$L$997,C323,'Grand Livre'!L$10:L$998)</f>
        <v>0</v>
      </c>
      <c r="G323" s="95">
        <f t="shared" si="12"/>
        <v>0</v>
      </c>
    </row>
    <row r="324" spans="1:7" ht="12.75" hidden="1">
      <c r="A324" s="1" t="s">
        <v>427</v>
      </c>
      <c r="B324" s="64" t="s">
        <v>307</v>
      </c>
      <c r="C324" s="3" t="str">
        <f t="shared" si="13"/>
        <v>78112</v>
      </c>
      <c r="D324" s="4" t="s">
        <v>19</v>
      </c>
      <c r="E324" s="95">
        <f>SUMIF('Grand Livre'!$F$10:$L$997,C324,'Grand Livre'!$K$10:$K$998)</f>
        <v>0</v>
      </c>
      <c r="F324" s="95">
        <f>SUMIF('Grand Livre'!$F$10:$L$997,C324,'Grand Livre'!L$10:L$998)</f>
        <v>0</v>
      </c>
      <c r="G324" s="95">
        <f t="shared" si="12"/>
        <v>0</v>
      </c>
    </row>
    <row r="325" spans="1:7" ht="12.75" hidden="1">
      <c r="A325" s="1" t="s">
        <v>427</v>
      </c>
      <c r="B325" s="64" t="s">
        <v>232</v>
      </c>
      <c r="C325" s="3" t="str">
        <f t="shared" si="13"/>
        <v>78150</v>
      </c>
      <c r="D325" s="4" t="s">
        <v>431</v>
      </c>
      <c r="E325" s="95">
        <f>SUMIF('Grand Livre'!$F$10:$L$997,C325,'Grand Livre'!$K$10:$K$998)</f>
        <v>0</v>
      </c>
      <c r="F325" s="95">
        <f>SUMIF('Grand Livre'!$F$10:$L$997,C325,'Grand Livre'!L$10:L$998)</f>
        <v>0</v>
      </c>
      <c r="G325" s="95">
        <f t="shared" si="12"/>
        <v>0</v>
      </c>
    </row>
    <row r="326" spans="1:7" ht="25.5" hidden="1">
      <c r="A326" s="1" t="s">
        <v>427</v>
      </c>
      <c r="B326" s="64" t="s">
        <v>257</v>
      </c>
      <c r="C326" s="3" t="str">
        <f t="shared" si="13"/>
        <v>78160</v>
      </c>
      <c r="D326" s="4" t="s">
        <v>432</v>
      </c>
      <c r="E326" s="95">
        <f>SUMIF('Grand Livre'!$F$10:$L$997,C326,'Grand Livre'!$K$10:$K$998)</f>
        <v>0</v>
      </c>
      <c r="F326" s="95">
        <f>SUMIF('Grand Livre'!$F$10:$L$997,C326,'Grand Livre'!L$10:L$998)</f>
        <v>0</v>
      </c>
      <c r="G326" s="95">
        <f t="shared" si="12"/>
        <v>0</v>
      </c>
    </row>
    <row r="327" spans="1:7" ht="12.75" hidden="1">
      <c r="A327" s="1" t="s">
        <v>427</v>
      </c>
      <c r="B327" s="64" t="s">
        <v>311</v>
      </c>
      <c r="C327" s="3" t="str">
        <f t="shared" si="13"/>
        <v>78161</v>
      </c>
      <c r="D327" s="4" t="s">
        <v>16</v>
      </c>
      <c r="E327" s="95">
        <f>SUMIF('Grand Livre'!$F$10:$L$997,C327,'Grand Livre'!$K$10:$K$998)</f>
        <v>0</v>
      </c>
      <c r="F327" s="95">
        <f>SUMIF('Grand Livre'!$F$10:$L$997,C327,'Grand Livre'!L$10:L$998)</f>
        <v>0</v>
      </c>
      <c r="G327" s="95">
        <f t="shared" si="12"/>
        <v>0</v>
      </c>
    </row>
    <row r="328" spans="1:7" ht="12.75" hidden="1">
      <c r="A328" s="1" t="s">
        <v>427</v>
      </c>
      <c r="B328" s="64" t="s">
        <v>312</v>
      </c>
      <c r="C328" s="3" t="str">
        <f t="shared" si="13"/>
        <v>78162</v>
      </c>
      <c r="D328" s="4" t="s">
        <v>19</v>
      </c>
      <c r="E328" s="95">
        <f>SUMIF('Grand Livre'!$F$10:$L$997,C328,'Grand Livre'!$K$10:$K$998)</f>
        <v>0</v>
      </c>
      <c r="F328" s="95">
        <f>SUMIF('Grand Livre'!$F$10:$L$997,C328,'Grand Livre'!L$10:L$998)</f>
        <v>0</v>
      </c>
      <c r="G328" s="95">
        <f aca="true" t="shared" si="14" ref="G328:G343">F328-E328</f>
        <v>0</v>
      </c>
    </row>
    <row r="329" spans="1:7" ht="25.5" hidden="1">
      <c r="A329" s="1" t="s">
        <v>427</v>
      </c>
      <c r="B329" s="64" t="s">
        <v>292</v>
      </c>
      <c r="C329" s="3" t="str">
        <f t="shared" si="13"/>
        <v>78170</v>
      </c>
      <c r="D329" s="4" t="s">
        <v>537</v>
      </c>
      <c r="E329" s="95">
        <f>SUMIF('Grand Livre'!$F$10:$L$997,C329,'Grand Livre'!$K$10:$K$998)</f>
        <v>0</v>
      </c>
      <c r="F329" s="95">
        <f>SUMIF('Grand Livre'!$F$10:$L$997,C329,'Grand Livre'!L$10:L$998)</f>
        <v>0</v>
      </c>
      <c r="G329" s="95">
        <f t="shared" si="14"/>
        <v>0</v>
      </c>
    </row>
    <row r="330" spans="1:7" ht="12.75" hidden="1">
      <c r="A330" s="1" t="s">
        <v>427</v>
      </c>
      <c r="B330" s="64" t="s">
        <v>314</v>
      </c>
      <c r="C330" s="3" t="str">
        <f t="shared" si="13"/>
        <v>78173</v>
      </c>
      <c r="D330" s="4" t="s">
        <v>315</v>
      </c>
      <c r="E330" s="95">
        <f>SUMIF('Grand Livre'!$F$10:$L$997,C330,'Grand Livre'!$K$10:$K$998)</f>
        <v>0</v>
      </c>
      <c r="F330" s="95">
        <f>SUMIF('Grand Livre'!$F$10:$L$997,C330,'Grand Livre'!L$10:L$998)</f>
        <v>0</v>
      </c>
      <c r="G330" s="95">
        <f t="shared" si="14"/>
        <v>0</v>
      </c>
    </row>
    <row r="331" spans="1:7" ht="12.75" hidden="1">
      <c r="A331" s="1" t="s">
        <v>427</v>
      </c>
      <c r="B331" s="64" t="s">
        <v>316</v>
      </c>
      <c r="C331" s="3" t="str">
        <f t="shared" si="13"/>
        <v>78174</v>
      </c>
      <c r="D331" s="4" t="s">
        <v>317</v>
      </c>
      <c r="E331" s="95">
        <f>SUMIF('Grand Livre'!$F$10:$L$997,C331,'Grand Livre'!$K$10:$K$998)</f>
        <v>0</v>
      </c>
      <c r="F331" s="95">
        <f>SUMIF('Grand Livre'!$F$10:$L$997,C331,'Grand Livre'!L$10:L$998)</f>
        <v>0</v>
      </c>
      <c r="G331" s="95">
        <f t="shared" si="14"/>
        <v>0</v>
      </c>
    </row>
    <row r="332" spans="1:7" ht="12.75" hidden="1">
      <c r="A332" s="1" t="s">
        <v>427</v>
      </c>
      <c r="B332" s="64" t="s">
        <v>39</v>
      </c>
      <c r="C332" s="3" t="str">
        <f t="shared" si="13"/>
        <v>78600</v>
      </c>
      <c r="D332" s="4" t="s">
        <v>434</v>
      </c>
      <c r="E332" s="95">
        <f>SUMIF('Grand Livre'!$F$10:$L$997,C332,'Grand Livre'!$K$10:$K$998)</f>
        <v>0</v>
      </c>
      <c r="F332" s="95">
        <f>SUMIF('Grand Livre'!$F$10:$L$997,C332,'Grand Livre'!L$10:L$998)</f>
        <v>0</v>
      </c>
      <c r="G332" s="95">
        <f t="shared" si="14"/>
        <v>0</v>
      </c>
    </row>
    <row r="333" spans="1:7" ht="12.75" hidden="1">
      <c r="A333" s="1" t="s">
        <v>427</v>
      </c>
      <c r="B333" s="64" t="s">
        <v>86</v>
      </c>
      <c r="C333" s="3" t="str">
        <f t="shared" si="13"/>
        <v>78650</v>
      </c>
      <c r="D333" s="4" t="s">
        <v>435</v>
      </c>
      <c r="E333" s="95">
        <f>SUMIF('Grand Livre'!$F$10:$L$997,C333,'Grand Livre'!$K$10:$K$998)</f>
        <v>0</v>
      </c>
      <c r="F333" s="95">
        <f>SUMIF('Grand Livre'!$F$10:$L$997,C333,'Grand Livre'!L$10:L$998)</f>
        <v>0</v>
      </c>
      <c r="G333" s="95">
        <f t="shared" si="14"/>
        <v>0</v>
      </c>
    </row>
    <row r="334" spans="1:7" ht="12.75" hidden="1">
      <c r="A334" s="1" t="s">
        <v>427</v>
      </c>
      <c r="B334" s="64" t="s">
        <v>320</v>
      </c>
      <c r="C334" s="3" t="str">
        <f t="shared" si="13"/>
        <v>78660</v>
      </c>
      <c r="D334" s="4" t="s">
        <v>436</v>
      </c>
      <c r="E334" s="95">
        <f>SUMIF('Grand Livre'!$F$10:$L$997,C334,'Grand Livre'!$K$10:$K$998)</f>
        <v>0</v>
      </c>
      <c r="F334" s="95">
        <f>SUMIF('Grand Livre'!$F$10:$L$997,C334,'Grand Livre'!L$10:L$998)</f>
        <v>0</v>
      </c>
      <c r="G334" s="95">
        <f t="shared" si="14"/>
        <v>0</v>
      </c>
    </row>
    <row r="335" spans="1:7" ht="12.75" hidden="1">
      <c r="A335" s="1" t="s">
        <v>427</v>
      </c>
      <c r="B335" s="64" t="s">
        <v>322</v>
      </c>
      <c r="C335" s="3" t="str">
        <f t="shared" si="13"/>
        <v>78662</v>
      </c>
      <c r="D335" s="4" t="s">
        <v>22</v>
      </c>
      <c r="E335" s="95">
        <f>SUMIF('Grand Livre'!$F$10:$L$997,C335,'Grand Livre'!$K$10:$K$998)</f>
        <v>0</v>
      </c>
      <c r="F335" s="95">
        <f>SUMIF('Grand Livre'!$F$10:$L$997,C335,'Grand Livre'!L$10:L$998)</f>
        <v>0</v>
      </c>
      <c r="G335" s="95">
        <f t="shared" si="14"/>
        <v>0</v>
      </c>
    </row>
    <row r="336" spans="1:7" ht="12.75" hidden="1">
      <c r="A336" s="1" t="s">
        <v>427</v>
      </c>
      <c r="B336" s="64" t="s">
        <v>323</v>
      </c>
      <c r="C336" s="3" t="str">
        <f t="shared" si="13"/>
        <v>78665</v>
      </c>
      <c r="D336" s="4" t="s">
        <v>324</v>
      </c>
      <c r="E336" s="95">
        <f>SUMIF('Grand Livre'!$F$10:$L$997,C336,'Grand Livre'!$K$10:$K$998)</f>
        <v>0</v>
      </c>
      <c r="F336" s="95">
        <f>SUMIF('Grand Livre'!$F$10:$L$997,C336,'Grand Livre'!L$10:L$998)</f>
        <v>0</v>
      </c>
      <c r="G336" s="95">
        <f t="shared" si="14"/>
        <v>0</v>
      </c>
    </row>
    <row r="337" spans="1:7" ht="12.75" hidden="1">
      <c r="A337" s="1" t="s">
        <v>427</v>
      </c>
      <c r="B337" s="64" t="s">
        <v>41</v>
      </c>
      <c r="C337" s="3" t="str">
        <f t="shared" si="13"/>
        <v>78700</v>
      </c>
      <c r="D337" s="4" t="s">
        <v>437</v>
      </c>
      <c r="E337" s="95">
        <f>SUMIF('Grand Livre'!$F$10:$L$997,C337,'Grand Livre'!$K$10:$K$998)</f>
        <v>0</v>
      </c>
      <c r="F337" s="95">
        <f>SUMIF('Grand Livre'!$F$10:$L$997,C337,'Grand Livre'!L$10:L$998)</f>
        <v>0</v>
      </c>
      <c r="G337" s="95">
        <f t="shared" si="14"/>
        <v>0</v>
      </c>
    </row>
    <row r="338" spans="1:7" ht="12.75" hidden="1">
      <c r="A338" s="1" t="s">
        <v>427</v>
      </c>
      <c r="B338" s="64" t="s">
        <v>244</v>
      </c>
      <c r="C338" s="3" t="str">
        <f t="shared" si="13"/>
        <v>78720</v>
      </c>
      <c r="D338" s="4" t="s">
        <v>438</v>
      </c>
      <c r="E338" s="95">
        <f>SUMIF('Grand Livre'!$F$10:$L$997,C338,'Grand Livre'!$K$10:$K$998)</f>
        <v>0</v>
      </c>
      <c r="F338" s="95">
        <f>SUMIF('Grand Livre'!$F$10:$L$997,C338,'Grand Livre'!L$10:L$998)</f>
        <v>0</v>
      </c>
      <c r="G338" s="95">
        <f t="shared" si="14"/>
        <v>0</v>
      </c>
    </row>
    <row r="339" spans="1:7" ht="12.75" hidden="1">
      <c r="A339" s="1" t="s">
        <v>427</v>
      </c>
      <c r="B339" s="64" t="s">
        <v>246</v>
      </c>
      <c r="C339" s="3" t="str">
        <f t="shared" si="13"/>
        <v>78730</v>
      </c>
      <c r="D339" s="4" t="s">
        <v>439</v>
      </c>
      <c r="E339" s="95">
        <f>SUMIF('Grand Livre'!$F$10:$L$997,C339,'Grand Livre'!$K$10:$K$998)</f>
        <v>0</v>
      </c>
      <c r="F339" s="95">
        <f>SUMIF('Grand Livre'!$F$10:$L$997,C339,'Grand Livre'!L$10:L$998)</f>
        <v>0</v>
      </c>
      <c r="G339" s="95">
        <f t="shared" si="14"/>
        <v>0</v>
      </c>
    </row>
    <row r="340" spans="1:7" ht="12.75" hidden="1">
      <c r="A340" s="1" t="s">
        <v>427</v>
      </c>
      <c r="B340" s="64" t="s">
        <v>248</v>
      </c>
      <c r="C340" s="3" t="str">
        <f t="shared" si="13"/>
        <v>78740</v>
      </c>
      <c r="D340" s="4" t="s">
        <v>440</v>
      </c>
      <c r="E340" s="95">
        <f>SUMIF('Grand Livre'!$F$10:$L$997,C340,'Grand Livre'!$K$10:$K$998)</f>
        <v>0</v>
      </c>
      <c r="F340" s="95">
        <f>SUMIF('Grand Livre'!$F$10:$L$997,C340,'Grand Livre'!L$10:L$998)</f>
        <v>0</v>
      </c>
      <c r="G340" s="95">
        <f t="shared" si="14"/>
        <v>0</v>
      </c>
    </row>
    <row r="341" spans="1:7" ht="12.75" hidden="1">
      <c r="A341" s="1" t="s">
        <v>427</v>
      </c>
      <c r="B341" s="64" t="s">
        <v>250</v>
      </c>
      <c r="C341" s="3" t="str">
        <f t="shared" si="13"/>
        <v>78750</v>
      </c>
      <c r="D341" s="4" t="s">
        <v>441</v>
      </c>
      <c r="E341" s="95">
        <f>SUMIF('Grand Livre'!$F$10:$L$997,C341,'Grand Livre'!$K$10:$K$998)</f>
        <v>0</v>
      </c>
      <c r="F341" s="95">
        <f>SUMIF('Grand Livre'!$F$10:$L$997,C341,'Grand Livre'!L$10:L$998)</f>
        <v>0</v>
      </c>
      <c r="G341" s="95">
        <f t="shared" si="14"/>
        <v>0</v>
      </c>
    </row>
    <row r="342" spans="1:7" ht="12.75" hidden="1">
      <c r="A342" s="1" t="s">
        <v>427</v>
      </c>
      <c r="B342" s="64" t="s">
        <v>332</v>
      </c>
      <c r="C342" s="3" t="str">
        <f t="shared" si="13"/>
        <v>78760</v>
      </c>
      <c r="D342" s="4" t="s">
        <v>442</v>
      </c>
      <c r="E342" s="95">
        <f>SUMIF('Grand Livre'!$F$10:$L$997,C342,'Grand Livre'!$K$10:$K$998)</f>
        <v>0</v>
      </c>
      <c r="F342" s="95">
        <f>SUMIF('Grand Livre'!$F$10:$L$997,C342,'Grand Livre'!L$10:L$998)</f>
        <v>0</v>
      </c>
      <c r="G342" s="95">
        <f t="shared" si="14"/>
        <v>0</v>
      </c>
    </row>
    <row r="343" spans="1:7" ht="25.5" hidden="1">
      <c r="A343" s="1" t="s">
        <v>427</v>
      </c>
      <c r="B343" s="64" t="s">
        <v>93</v>
      </c>
      <c r="C343" s="3" t="str">
        <f t="shared" si="13"/>
        <v>78900</v>
      </c>
      <c r="D343" s="4" t="s">
        <v>443</v>
      </c>
      <c r="E343" s="95">
        <f>SUMIF('Grand Livre'!$F$10:$L$997,C343,'Grand Livre'!$K$10:$K$998)</f>
        <v>0</v>
      </c>
      <c r="F343" s="95">
        <f>SUMIF('Grand Livre'!$F$10:$L$997,C343,'Grand Livre'!L$10:L$998)</f>
        <v>0</v>
      </c>
      <c r="G343" s="95">
        <f t="shared" si="14"/>
        <v>0</v>
      </c>
    </row>
    <row r="344" spans="1:7" s="111" customFormat="1" ht="12.75">
      <c r="A344" s="110" t="s">
        <v>444</v>
      </c>
      <c r="B344" s="64"/>
      <c r="C344" s="3" t="str">
        <f t="shared" si="13"/>
        <v>79</v>
      </c>
      <c r="D344" s="112" t="s">
        <v>445</v>
      </c>
      <c r="E344" s="50">
        <f>'Balance Générale'!E366</f>
        <v>0</v>
      </c>
      <c r="F344" s="50">
        <f>'Balance Générale'!F372</f>
        <v>0</v>
      </c>
      <c r="G344" s="50">
        <f>'Balance Générale'!G366</f>
        <v>0</v>
      </c>
    </row>
    <row r="345" spans="1:7" ht="12.75" hidden="1">
      <c r="A345" s="1" t="s">
        <v>444</v>
      </c>
      <c r="B345" s="2" t="s">
        <v>29</v>
      </c>
      <c r="C345" s="3" t="str">
        <f t="shared" si="13"/>
        <v>79100</v>
      </c>
      <c r="D345" s="4" t="s">
        <v>446</v>
      </c>
      <c r="E345" s="95">
        <f>SUMIF('Grand Livre'!$F$10:$L$997,C345,'Grand Livre'!$K$10:$K$998)</f>
        <v>0</v>
      </c>
      <c r="F345" s="95">
        <f>SUMIF('Grand Livre'!$F$10:$L$997,C345,'Grand Livre'!L$10:L$998)</f>
        <v>0</v>
      </c>
      <c r="G345" s="95">
        <f>F345-E345</f>
        <v>0</v>
      </c>
    </row>
    <row r="346" spans="1:7" ht="12.75" hidden="1">
      <c r="A346" s="1" t="s">
        <v>444</v>
      </c>
      <c r="B346" s="2" t="s">
        <v>39</v>
      </c>
      <c r="C346" s="3" t="str">
        <f t="shared" si="13"/>
        <v>79600</v>
      </c>
      <c r="D346" s="4" t="s">
        <v>447</v>
      </c>
      <c r="E346" s="95">
        <f>SUMIF('Grand Livre'!$F$10:$L$997,C346,'Grand Livre'!$K$10:$K$998)</f>
        <v>0</v>
      </c>
      <c r="F346" s="95">
        <f>SUMIF('Grand Livre'!$F$10:$L$997,C346,'Grand Livre'!L$10:L$998)</f>
        <v>0</v>
      </c>
      <c r="G346" s="95">
        <f>F346-E346</f>
        <v>0</v>
      </c>
    </row>
    <row r="347" spans="1:7" ht="12.75" hidden="1">
      <c r="A347" s="1" t="s">
        <v>444</v>
      </c>
      <c r="B347" s="2" t="s">
        <v>41</v>
      </c>
      <c r="C347" s="3" t="str">
        <f t="shared" si="13"/>
        <v>79700</v>
      </c>
      <c r="D347" s="4" t="s">
        <v>448</v>
      </c>
      <c r="E347" s="95">
        <f>SUMIF('Grand Livre'!$F$10:$L$997,C347,'Grand Livre'!$K$10:$K$998)</f>
        <v>0</v>
      </c>
      <c r="F347" s="95">
        <f>SUMIF('Grand Livre'!$F$10:$L$997,C347,'Grand Livre'!L$10:L$998)</f>
        <v>0</v>
      </c>
      <c r="G347" s="95">
        <f>F347-E347</f>
        <v>0</v>
      </c>
    </row>
    <row r="348" spans="1:17" s="23" customFormat="1" ht="18.75">
      <c r="A348" s="102" t="s">
        <v>530</v>
      </c>
      <c r="B348" s="64" t="s">
        <v>530</v>
      </c>
      <c r="C348" s="3" t="str">
        <f t="shared" si="13"/>
        <v>--</v>
      </c>
      <c r="D348" s="101" t="s">
        <v>538</v>
      </c>
      <c r="E348" t="s">
        <v>530</v>
      </c>
      <c r="F348" t="s">
        <v>530</v>
      </c>
      <c r="G348" t="s">
        <v>530</v>
      </c>
      <c r="H348"/>
      <c r="I348"/>
      <c r="J348"/>
      <c r="K348"/>
      <c r="L348"/>
      <c r="M348"/>
      <c r="N348"/>
      <c r="O348"/>
      <c r="P348"/>
      <c r="Q348"/>
    </row>
    <row r="349" spans="1:7" s="111" customFormat="1" ht="12.75">
      <c r="A349" s="110" t="s">
        <v>451</v>
      </c>
      <c r="B349" s="113" t="s">
        <v>6</v>
      </c>
      <c r="C349" s="3" t="str">
        <f t="shared" si="13"/>
        <v>86000</v>
      </c>
      <c r="D349" s="112" t="s">
        <v>452</v>
      </c>
      <c r="E349" s="50">
        <f>SUM(E350:E353)</f>
        <v>0</v>
      </c>
      <c r="F349" s="50">
        <f>SUM(F350:F353)</f>
        <v>0</v>
      </c>
      <c r="G349" s="50">
        <f>E349-F349</f>
        <v>0</v>
      </c>
    </row>
    <row r="350" spans="1:7" ht="12.75" hidden="1">
      <c r="A350" s="1" t="s">
        <v>451</v>
      </c>
      <c r="B350" s="2" t="s">
        <v>6</v>
      </c>
      <c r="C350" s="3" t="str">
        <f t="shared" si="13"/>
        <v>86000</v>
      </c>
      <c r="D350" s="4" t="s">
        <v>453</v>
      </c>
      <c r="E350" s="95">
        <f>SUMIF('Grand Livre'!$F$10:$L$997,C350,'Grand Livre'!$K$10:$K$998)</f>
        <v>0</v>
      </c>
      <c r="F350" s="95">
        <f>SUMIF('Grand Livre'!$F$10:$L$997,C350,'Grand Livre'!L$10:L$998)</f>
        <v>0</v>
      </c>
      <c r="G350" s="95">
        <f>E350-F350</f>
        <v>0</v>
      </c>
    </row>
    <row r="351" spans="1:7" ht="12.75" hidden="1">
      <c r="A351" s="1" t="s">
        <v>451</v>
      </c>
      <c r="B351" s="2" t="s">
        <v>29</v>
      </c>
      <c r="C351" s="3" t="str">
        <f t="shared" si="13"/>
        <v>86100</v>
      </c>
      <c r="D351" s="4" t="s">
        <v>454</v>
      </c>
      <c r="E351" s="95">
        <f>SUMIF('Grand Livre'!$F$10:$L$997,C351,'Grand Livre'!$K$10:$K$998)</f>
        <v>0</v>
      </c>
      <c r="F351" s="95">
        <f>SUMIF('Grand Livre'!$F$10:$L$997,C351,'Grand Livre'!L$10:L$998)</f>
        <v>0</v>
      </c>
      <c r="G351" s="95">
        <f>E351-F351</f>
        <v>0</v>
      </c>
    </row>
    <row r="352" spans="1:7" ht="12.75" hidden="1">
      <c r="A352" s="1" t="s">
        <v>451</v>
      </c>
      <c r="B352" s="2" t="s">
        <v>55</v>
      </c>
      <c r="C352" s="3" t="str">
        <f t="shared" si="13"/>
        <v>86200</v>
      </c>
      <c r="D352" s="4" t="s">
        <v>455</v>
      </c>
      <c r="E352" s="95">
        <f>SUMIF('Grand Livre'!$F$10:$L$997,C352,'Grand Livre'!$K$10:$K$998)</f>
        <v>0</v>
      </c>
      <c r="F352" s="95">
        <f>SUMIF('Grand Livre'!$F$10:$L$997,C352,'Grand Livre'!L$10:L$998)</f>
        <v>0</v>
      </c>
      <c r="G352" s="95">
        <f>E352-F352</f>
        <v>0</v>
      </c>
    </row>
    <row r="353" spans="1:7" ht="12.75" hidden="1">
      <c r="A353" s="1" t="s">
        <v>451</v>
      </c>
      <c r="B353" s="2" t="s">
        <v>73</v>
      </c>
      <c r="C353" s="3" t="str">
        <f t="shared" si="13"/>
        <v>86400</v>
      </c>
      <c r="D353" s="4" t="s">
        <v>457</v>
      </c>
      <c r="E353" s="95">
        <f>SUMIF('Grand Livre'!$F$10:$L$997,C353,'Grand Livre'!$K$10:$K$998)</f>
        <v>0</v>
      </c>
      <c r="F353" s="95">
        <f>SUMIF('Grand Livre'!$F$10:$L$997,C353,'Grand Livre'!L$10:L$998)</f>
        <v>0</v>
      </c>
      <c r="G353" s="95">
        <f>E353-F353</f>
        <v>0</v>
      </c>
    </row>
    <row r="354" spans="1:7" s="111" customFormat="1" ht="12.75">
      <c r="A354" s="110" t="s">
        <v>458</v>
      </c>
      <c r="B354" s="113" t="s">
        <v>6</v>
      </c>
      <c r="C354" s="3" t="str">
        <f t="shared" si="13"/>
        <v>87000</v>
      </c>
      <c r="D354" s="112" t="s">
        <v>459</v>
      </c>
      <c r="E354" s="50">
        <f>SUM(E355:E357)</f>
        <v>0</v>
      </c>
      <c r="F354" s="50">
        <f>SUM(F355:F357)</f>
        <v>0</v>
      </c>
      <c r="G354" s="50">
        <f>F354-E354</f>
        <v>0</v>
      </c>
    </row>
    <row r="355" spans="1:7" ht="12.75" hidden="1">
      <c r="A355" s="1" t="s">
        <v>458</v>
      </c>
      <c r="B355" s="2" t="s">
        <v>6</v>
      </c>
      <c r="C355" s="3" t="str">
        <f aca="true" t="shared" si="15" ref="C355:C386">CONCATENATE(A355,B355)</f>
        <v>87000</v>
      </c>
      <c r="D355" s="4" t="s">
        <v>461</v>
      </c>
      <c r="E355" s="95">
        <f>SUMIF('Grand Livre'!$F$10:$L$997,C355,'Grand Livre'!$K$10:$K$998)</f>
        <v>0</v>
      </c>
      <c r="F355" s="95">
        <f>SUMIF('Grand Livre'!$F$10:$L$997,C355,'Grand Livre'!L$10:L$998)</f>
        <v>0</v>
      </c>
      <c r="G355" s="95">
        <f>F355-E355</f>
        <v>0</v>
      </c>
    </row>
    <row r="356" spans="1:7" ht="12.75" hidden="1">
      <c r="A356" s="1" t="s">
        <v>458</v>
      </c>
      <c r="B356" s="2" t="s">
        <v>29</v>
      </c>
      <c r="C356" s="3" t="str">
        <f t="shared" si="15"/>
        <v>87100</v>
      </c>
      <c r="D356" s="4" t="s">
        <v>462</v>
      </c>
      <c r="E356" s="95">
        <f>SUMIF('Grand Livre'!$F$10:$L$997,C356,'Grand Livre'!$K$10:$K$998)</f>
        <v>0</v>
      </c>
      <c r="F356" s="95">
        <f>SUMIF('Grand Livre'!$F$10:$L$997,C356,'Grand Livre'!L$10:L$998)</f>
        <v>0</v>
      </c>
      <c r="G356" s="95">
        <f>F356-E356</f>
        <v>0</v>
      </c>
    </row>
    <row r="357" spans="1:7" ht="12.75" hidden="1">
      <c r="A357" s="1" t="s">
        <v>458</v>
      </c>
      <c r="B357" s="2" t="s">
        <v>55</v>
      </c>
      <c r="C357" s="3" t="str">
        <f t="shared" si="15"/>
        <v>87200</v>
      </c>
      <c r="D357" s="4" t="s">
        <v>464</v>
      </c>
      <c r="E357" s="95">
        <f>SUMIF('Grand Livre'!$F$10:$L$997,C357,'Grand Livre'!$K$10:$K$998)</f>
        <v>0</v>
      </c>
      <c r="F357" s="95">
        <f>SUMIF('Grand Livre'!$F$10:$L$997,C357,'Grand Livre'!L$10:L$998)</f>
        <v>0</v>
      </c>
      <c r="G357" s="95">
        <f>F357-E357</f>
        <v>0</v>
      </c>
    </row>
    <row r="358" ht="12.75">
      <c r="C358" s="3">
        <f t="shared" si="15"/>
      </c>
    </row>
    <row r="359" ht="12.75">
      <c r="C359" s="3">
        <f t="shared" si="15"/>
      </c>
    </row>
    <row r="360" ht="12.75">
      <c r="C360" s="3">
        <f t="shared" si="15"/>
      </c>
    </row>
    <row r="361" ht="12.75">
      <c r="C361" s="3">
        <f t="shared" si="15"/>
      </c>
    </row>
    <row r="362" ht="12.75">
      <c r="C362" s="3">
        <f t="shared" si="15"/>
      </c>
    </row>
    <row r="363" ht="12.75">
      <c r="C363" s="3">
        <f t="shared" si="15"/>
      </c>
    </row>
    <row r="364" ht="12.75">
      <c r="C364" s="3">
        <f t="shared" si="15"/>
      </c>
    </row>
    <row r="365" ht="12.75">
      <c r="C365" s="3">
        <f t="shared" si="15"/>
      </c>
    </row>
    <row r="366" ht="12.75">
      <c r="C366" s="3">
        <f t="shared" si="15"/>
      </c>
    </row>
    <row r="367" ht="12.75">
      <c r="C367" s="3">
        <f t="shared" si="15"/>
      </c>
    </row>
    <row r="368" ht="12.75">
      <c r="C368" s="3">
        <f t="shared" si="15"/>
      </c>
    </row>
    <row r="369" ht="12.75">
      <c r="C369" s="3">
        <f t="shared" si="15"/>
      </c>
    </row>
    <row r="370" ht="12.75">
      <c r="C370" s="3">
        <f t="shared" si="15"/>
      </c>
    </row>
    <row r="371" ht="12.75">
      <c r="C371" s="3">
        <f t="shared" si="15"/>
      </c>
    </row>
    <row r="372" ht="12.75">
      <c r="C372" s="3">
        <f t="shared" si="15"/>
      </c>
    </row>
    <row r="373" ht="12.75">
      <c r="C373" s="3">
        <f t="shared" si="15"/>
      </c>
    </row>
    <row r="374" ht="12.75">
      <c r="C374" s="3">
        <f t="shared" si="15"/>
      </c>
    </row>
    <row r="375" ht="12.75">
      <c r="C375" s="3">
        <f t="shared" si="15"/>
      </c>
    </row>
    <row r="376" ht="12.75">
      <c r="C376" s="3">
        <f t="shared" si="15"/>
      </c>
    </row>
    <row r="377" ht="12.75">
      <c r="C377" s="3">
        <f t="shared" si="15"/>
      </c>
    </row>
    <row r="378" ht="12.75">
      <c r="C378" s="3">
        <f t="shared" si="15"/>
      </c>
    </row>
    <row r="379" ht="12.75">
      <c r="C379" s="3">
        <f t="shared" si="15"/>
      </c>
    </row>
    <row r="380" ht="12.75">
      <c r="C380" s="3">
        <f t="shared" si="15"/>
      </c>
    </row>
    <row r="381" ht="12.75">
      <c r="C381" s="3">
        <f t="shared" si="15"/>
      </c>
    </row>
    <row r="382" ht="12.75">
      <c r="C382" s="3">
        <f t="shared" si="15"/>
      </c>
    </row>
    <row r="383" ht="12.75">
      <c r="C383" s="3">
        <f t="shared" si="15"/>
      </c>
    </row>
    <row r="384" ht="12.75">
      <c r="C384" s="3">
        <f t="shared" si="15"/>
      </c>
    </row>
    <row r="385" ht="12.75">
      <c r="C385" s="3">
        <f t="shared" si="15"/>
      </c>
    </row>
    <row r="386" ht="12.75">
      <c r="C386" s="3">
        <f t="shared" si="15"/>
      </c>
    </row>
    <row r="387" ht="12.75">
      <c r="C387" s="3">
        <f aca="true" t="shared" si="16" ref="C387:C418">CONCATENATE(A387,B387)</f>
      </c>
    </row>
    <row r="388" ht="12.75">
      <c r="C388" s="3">
        <f t="shared" si="16"/>
      </c>
    </row>
    <row r="389" ht="12.75">
      <c r="C389" s="3">
        <f t="shared" si="16"/>
      </c>
    </row>
    <row r="390" ht="12.75">
      <c r="C390" s="3">
        <f t="shared" si="16"/>
      </c>
    </row>
    <row r="391" ht="12.75">
      <c r="C391" s="3">
        <f t="shared" si="16"/>
      </c>
    </row>
    <row r="392" ht="12.75">
      <c r="C392" s="3">
        <f t="shared" si="16"/>
      </c>
    </row>
    <row r="393" ht="12.75">
      <c r="C393" s="3">
        <f t="shared" si="16"/>
      </c>
    </row>
    <row r="394" ht="12.75">
      <c r="C394" s="3">
        <f t="shared" si="16"/>
      </c>
    </row>
    <row r="395" ht="12.75">
      <c r="C395" s="3">
        <f t="shared" si="16"/>
      </c>
    </row>
    <row r="396" ht="12.75">
      <c r="C396" s="3">
        <f t="shared" si="16"/>
      </c>
    </row>
    <row r="397" ht="12.75">
      <c r="C397" s="3">
        <f t="shared" si="16"/>
      </c>
    </row>
    <row r="398" ht="12.75">
      <c r="C398" s="3">
        <f t="shared" si="16"/>
      </c>
    </row>
    <row r="399" ht="12.75">
      <c r="C399" s="3">
        <f t="shared" si="16"/>
      </c>
    </row>
    <row r="400" ht="12.75">
      <c r="C400" s="3">
        <f t="shared" si="16"/>
      </c>
    </row>
    <row r="401" ht="12.75">
      <c r="C401" s="3">
        <f t="shared" si="16"/>
      </c>
    </row>
    <row r="402" ht="12.75">
      <c r="C402" s="3">
        <f t="shared" si="16"/>
      </c>
    </row>
    <row r="403" ht="12.75">
      <c r="C403" s="3">
        <f t="shared" si="16"/>
      </c>
    </row>
    <row r="404" ht="12.75">
      <c r="C404" s="3">
        <f t="shared" si="16"/>
      </c>
    </row>
    <row r="405" ht="12.75">
      <c r="C405" s="3">
        <f t="shared" si="16"/>
      </c>
    </row>
    <row r="406" ht="12.75">
      <c r="C406" s="3">
        <f t="shared" si="16"/>
      </c>
    </row>
    <row r="407" ht="12.75">
      <c r="C407" s="3">
        <f t="shared" si="16"/>
      </c>
    </row>
    <row r="408" ht="12.75">
      <c r="C408" s="3">
        <f t="shared" si="16"/>
      </c>
    </row>
    <row r="409" ht="12.75">
      <c r="C409" s="3">
        <f t="shared" si="16"/>
      </c>
    </row>
    <row r="410" ht="12.75">
      <c r="C410" s="3">
        <f t="shared" si="16"/>
      </c>
    </row>
    <row r="411" ht="12.75">
      <c r="C411" s="3">
        <f t="shared" si="16"/>
      </c>
    </row>
    <row r="412" ht="12.75">
      <c r="C412" s="3">
        <f t="shared" si="16"/>
      </c>
    </row>
    <row r="413" ht="12.75">
      <c r="C413" s="3">
        <f t="shared" si="16"/>
      </c>
    </row>
    <row r="414" ht="12.75">
      <c r="C414" s="3">
        <f t="shared" si="16"/>
      </c>
    </row>
    <row r="415" ht="12.75">
      <c r="C415" s="3">
        <f t="shared" si="16"/>
      </c>
    </row>
    <row r="416" ht="12.75">
      <c r="C416" s="3">
        <f t="shared" si="16"/>
      </c>
    </row>
    <row r="417" ht="12.75">
      <c r="C417" s="3">
        <f t="shared" si="16"/>
      </c>
    </row>
    <row r="418" ht="12.75">
      <c r="C418" s="3">
        <f t="shared" si="16"/>
      </c>
    </row>
    <row r="419" ht="12.75">
      <c r="C419" s="3">
        <f aca="true" t="shared" si="17" ref="C419:C450">CONCATENATE(A419,B419)</f>
      </c>
    </row>
    <row r="420" ht="12.75">
      <c r="C420" s="3">
        <f t="shared" si="17"/>
      </c>
    </row>
    <row r="421" ht="12.75">
      <c r="C421" s="3">
        <f t="shared" si="17"/>
      </c>
    </row>
    <row r="422" ht="12.75">
      <c r="C422" s="3">
        <f t="shared" si="17"/>
      </c>
    </row>
    <row r="423" ht="12.75">
      <c r="C423" s="3">
        <f t="shared" si="17"/>
      </c>
    </row>
    <row r="424" ht="12.75">
      <c r="C424" s="3">
        <f t="shared" si="17"/>
      </c>
    </row>
    <row r="425" ht="12.75">
      <c r="C425" s="3">
        <f t="shared" si="17"/>
      </c>
    </row>
    <row r="426" ht="12.75">
      <c r="C426" s="3">
        <f t="shared" si="17"/>
      </c>
    </row>
    <row r="427" ht="12.75">
      <c r="C427" s="3">
        <f t="shared" si="17"/>
      </c>
    </row>
    <row r="428" ht="12.75">
      <c r="C428" s="3">
        <f t="shared" si="17"/>
      </c>
    </row>
    <row r="429" ht="12.75">
      <c r="C429" s="3">
        <f t="shared" si="17"/>
      </c>
    </row>
    <row r="430" ht="12.75">
      <c r="C430" s="3">
        <f t="shared" si="17"/>
      </c>
    </row>
    <row r="431" ht="12.75">
      <c r="C431" s="3">
        <f t="shared" si="17"/>
      </c>
    </row>
    <row r="432" ht="12.75">
      <c r="C432" s="3">
        <f t="shared" si="17"/>
      </c>
    </row>
    <row r="433" ht="12.75">
      <c r="C433" s="3">
        <f t="shared" si="17"/>
      </c>
    </row>
    <row r="434" ht="12.75">
      <c r="C434" s="3">
        <f t="shared" si="17"/>
      </c>
    </row>
    <row r="435" ht="12.75">
      <c r="C435" s="3">
        <f t="shared" si="17"/>
      </c>
    </row>
    <row r="436" ht="12.75">
      <c r="C436" s="3">
        <f t="shared" si="17"/>
      </c>
    </row>
    <row r="437" ht="12.75">
      <c r="C437" s="3">
        <f t="shared" si="17"/>
      </c>
    </row>
    <row r="438" ht="12.75">
      <c r="C438" s="3">
        <f t="shared" si="17"/>
      </c>
    </row>
    <row r="439" ht="12.75">
      <c r="C439" s="3">
        <f t="shared" si="17"/>
      </c>
    </row>
    <row r="440" ht="12.75">
      <c r="C440" s="3">
        <f t="shared" si="17"/>
      </c>
    </row>
    <row r="441" ht="12.75">
      <c r="C441" s="3">
        <f t="shared" si="17"/>
      </c>
    </row>
    <row r="442" ht="12.75">
      <c r="C442" s="3">
        <f t="shared" si="17"/>
      </c>
    </row>
    <row r="443" ht="12.75">
      <c r="C443" s="3">
        <f t="shared" si="17"/>
      </c>
    </row>
    <row r="444" ht="12.75">
      <c r="C444" s="3">
        <f t="shared" si="17"/>
      </c>
    </row>
    <row r="445" ht="12.75">
      <c r="C445" s="3">
        <f t="shared" si="17"/>
      </c>
    </row>
    <row r="446" ht="12.75">
      <c r="C446" s="3">
        <f t="shared" si="17"/>
      </c>
    </row>
    <row r="447" ht="12.75">
      <c r="C447" s="3">
        <f t="shared" si="17"/>
      </c>
    </row>
    <row r="448" ht="12.75">
      <c r="C448" s="3">
        <f t="shared" si="17"/>
      </c>
    </row>
    <row r="449" ht="12.75">
      <c r="C449" s="3">
        <f t="shared" si="17"/>
      </c>
    </row>
    <row r="450" ht="12.75">
      <c r="C450" s="3">
        <f t="shared" si="17"/>
      </c>
    </row>
    <row r="451" ht="12.75">
      <c r="C451" s="3">
        <f aca="true" t="shared" si="18" ref="C451:C482">CONCATENATE(A451,B451)</f>
      </c>
    </row>
    <row r="452" ht="12.75">
      <c r="C452" s="3">
        <f t="shared" si="18"/>
      </c>
    </row>
    <row r="453" ht="12.75">
      <c r="C453" s="3">
        <f t="shared" si="18"/>
      </c>
    </row>
    <row r="454" ht="12.75">
      <c r="C454" s="3">
        <f t="shared" si="18"/>
      </c>
    </row>
    <row r="455" ht="12.75">
      <c r="C455" s="3">
        <f t="shared" si="18"/>
      </c>
    </row>
    <row r="456" ht="12.75">
      <c r="C456" s="3">
        <f t="shared" si="18"/>
      </c>
    </row>
    <row r="457" ht="12.75">
      <c r="C457" s="3">
        <f t="shared" si="18"/>
      </c>
    </row>
    <row r="458" ht="12.75">
      <c r="C458" s="3">
        <f t="shared" si="18"/>
      </c>
    </row>
    <row r="459" ht="12.75">
      <c r="C459" s="3">
        <f t="shared" si="18"/>
      </c>
    </row>
    <row r="460" ht="12.75">
      <c r="C460" s="3">
        <f t="shared" si="18"/>
      </c>
    </row>
    <row r="461" ht="12.75">
      <c r="C461" s="3">
        <f t="shared" si="18"/>
      </c>
    </row>
    <row r="462" ht="12.75">
      <c r="C462" s="3">
        <f t="shared" si="18"/>
      </c>
    </row>
    <row r="463" ht="12.75">
      <c r="C463" s="3">
        <f t="shared" si="18"/>
      </c>
    </row>
    <row r="464" ht="12.75">
      <c r="C464" s="3">
        <f t="shared" si="18"/>
      </c>
    </row>
    <row r="465" ht="12.75">
      <c r="C465" s="3">
        <f t="shared" si="18"/>
      </c>
    </row>
    <row r="466" ht="12.75">
      <c r="C466" s="3">
        <f t="shared" si="18"/>
      </c>
    </row>
    <row r="467" ht="12.75">
      <c r="C467" s="3">
        <f t="shared" si="18"/>
      </c>
    </row>
    <row r="468" ht="12.75">
      <c r="C468" s="3">
        <f t="shared" si="18"/>
      </c>
    </row>
    <row r="469" ht="12.75">
      <c r="C469" s="3">
        <f t="shared" si="18"/>
      </c>
    </row>
    <row r="470" ht="12.75">
      <c r="C470" s="3">
        <f t="shared" si="18"/>
      </c>
    </row>
    <row r="471" ht="12.75">
      <c r="C471" s="3">
        <f t="shared" si="18"/>
      </c>
    </row>
    <row r="472" ht="12.75">
      <c r="C472" s="3">
        <f t="shared" si="18"/>
      </c>
    </row>
    <row r="473" ht="12.75">
      <c r="C473" s="3">
        <f t="shared" si="18"/>
      </c>
    </row>
    <row r="474" ht="12.75">
      <c r="C474" s="3">
        <f t="shared" si="18"/>
      </c>
    </row>
    <row r="475" ht="12.75">
      <c r="C475" s="3">
        <f t="shared" si="18"/>
      </c>
    </row>
    <row r="476" ht="12.75">
      <c r="C476" s="3">
        <f t="shared" si="18"/>
      </c>
    </row>
    <row r="477" ht="12.75">
      <c r="C477" s="3">
        <f t="shared" si="18"/>
      </c>
    </row>
    <row r="478" ht="12.75">
      <c r="C478" s="3">
        <f t="shared" si="18"/>
      </c>
    </row>
    <row r="479" ht="12.75">
      <c r="C479" s="3">
        <f t="shared" si="18"/>
      </c>
    </row>
    <row r="480" ht="12.75">
      <c r="C480" s="3">
        <f t="shared" si="18"/>
      </c>
    </row>
    <row r="481" ht="12.75">
      <c r="C481" s="3">
        <f t="shared" si="18"/>
      </c>
    </row>
    <row r="482" ht="12.75">
      <c r="C482" s="3">
        <f t="shared" si="18"/>
      </c>
    </row>
    <row r="483" ht="12.75">
      <c r="C483" s="3">
        <f aca="true" t="shared" si="19" ref="C483:C514">CONCATENATE(A483,B483)</f>
      </c>
    </row>
    <row r="484" ht="12.75">
      <c r="C484" s="3">
        <f t="shared" si="19"/>
      </c>
    </row>
    <row r="485" ht="12.75">
      <c r="C485" s="3">
        <f t="shared" si="19"/>
      </c>
    </row>
    <row r="486" ht="12.75">
      <c r="C486" s="3">
        <f t="shared" si="19"/>
      </c>
    </row>
    <row r="487" ht="12.75">
      <c r="C487" s="3">
        <f t="shared" si="19"/>
      </c>
    </row>
    <row r="488" ht="12.75">
      <c r="C488" s="3">
        <f t="shared" si="19"/>
      </c>
    </row>
    <row r="489" ht="12.75">
      <c r="C489" s="3">
        <f t="shared" si="19"/>
      </c>
    </row>
    <row r="490" ht="12.75">
      <c r="C490" s="3">
        <f t="shared" si="19"/>
      </c>
    </row>
    <row r="491" ht="12.75">
      <c r="C491" s="3">
        <f t="shared" si="19"/>
      </c>
    </row>
    <row r="492" ht="12.75">
      <c r="C492" s="3">
        <f t="shared" si="19"/>
      </c>
    </row>
    <row r="493" ht="12.75">
      <c r="C493" s="3">
        <f t="shared" si="19"/>
      </c>
    </row>
    <row r="494" ht="12.75">
      <c r="C494" s="3">
        <f t="shared" si="19"/>
      </c>
    </row>
    <row r="495" ht="12.75">
      <c r="C495" s="3">
        <f t="shared" si="19"/>
      </c>
    </row>
    <row r="496" ht="12.75">
      <c r="C496" s="3">
        <f t="shared" si="19"/>
      </c>
    </row>
    <row r="497" ht="12.75">
      <c r="C497" s="3">
        <f t="shared" si="19"/>
      </c>
    </row>
    <row r="498" ht="12.75">
      <c r="C498" s="3">
        <f t="shared" si="19"/>
      </c>
    </row>
    <row r="499" ht="12.75">
      <c r="C499" s="3">
        <f t="shared" si="19"/>
      </c>
    </row>
    <row r="500" ht="12.75">
      <c r="C500" s="3">
        <f t="shared" si="19"/>
      </c>
    </row>
    <row r="501" ht="12.75">
      <c r="C501" s="3">
        <f t="shared" si="19"/>
      </c>
    </row>
    <row r="502" ht="12.75">
      <c r="C502" s="3">
        <f t="shared" si="19"/>
      </c>
    </row>
    <row r="503" ht="12.75">
      <c r="C503" s="3">
        <f t="shared" si="19"/>
      </c>
    </row>
    <row r="504" ht="12.75">
      <c r="C504" s="3">
        <f t="shared" si="19"/>
      </c>
    </row>
    <row r="505" ht="12.75">
      <c r="C505" s="3">
        <f t="shared" si="19"/>
      </c>
    </row>
    <row r="506" ht="12.75">
      <c r="C506" s="3">
        <f t="shared" si="19"/>
      </c>
    </row>
    <row r="507" ht="12.75">
      <c r="C507" s="3">
        <f t="shared" si="19"/>
      </c>
    </row>
    <row r="508" ht="12.75">
      <c r="C508" s="3">
        <f t="shared" si="19"/>
      </c>
    </row>
    <row r="509" ht="12.75">
      <c r="C509" s="3">
        <f t="shared" si="19"/>
      </c>
    </row>
    <row r="510" ht="12.75">
      <c r="C510" s="3">
        <f t="shared" si="19"/>
      </c>
    </row>
    <row r="511" ht="12.75">
      <c r="C511" s="3">
        <f t="shared" si="19"/>
      </c>
    </row>
    <row r="512" ht="12.75">
      <c r="C512" s="3">
        <f t="shared" si="19"/>
      </c>
    </row>
    <row r="513" ht="12.75">
      <c r="C513" s="3">
        <f t="shared" si="19"/>
      </c>
    </row>
    <row r="514" ht="12.75">
      <c r="C514" s="3">
        <f t="shared" si="19"/>
      </c>
    </row>
    <row r="515" ht="12.75">
      <c r="C515" s="3">
        <f aca="true" t="shared" si="20" ref="C515:C541">CONCATENATE(A515,B515)</f>
      </c>
    </row>
    <row r="516" ht="12.75">
      <c r="C516" s="3">
        <f t="shared" si="20"/>
      </c>
    </row>
    <row r="517" ht="12.75">
      <c r="C517" s="3">
        <f t="shared" si="20"/>
      </c>
    </row>
    <row r="518" ht="12.75">
      <c r="C518" s="3">
        <f t="shared" si="20"/>
      </c>
    </row>
    <row r="519" ht="12.75">
      <c r="C519" s="3">
        <f t="shared" si="20"/>
      </c>
    </row>
    <row r="520" ht="12.75">
      <c r="C520" s="3">
        <f t="shared" si="20"/>
      </c>
    </row>
    <row r="521" ht="12.75">
      <c r="C521" s="3">
        <f t="shared" si="20"/>
      </c>
    </row>
    <row r="522" ht="12.75">
      <c r="C522" s="3">
        <f t="shared" si="20"/>
      </c>
    </row>
    <row r="523" ht="12.75">
      <c r="C523" s="3">
        <f t="shared" si="20"/>
      </c>
    </row>
    <row r="524" ht="12.75">
      <c r="C524" s="3">
        <f t="shared" si="20"/>
      </c>
    </row>
    <row r="525" ht="12.75">
      <c r="C525" s="3">
        <f t="shared" si="20"/>
      </c>
    </row>
    <row r="526" ht="12.75">
      <c r="C526" s="3">
        <f t="shared" si="20"/>
      </c>
    </row>
    <row r="527" ht="12.75">
      <c r="C527" s="3">
        <f t="shared" si="20"/>
      </c>
    </row>
    <row r="528" ht="12.75">
      <c r="C528" s="3">
        <f t="shared" si="20"/>
      </c>
    </row>
    <row r="529" ht="12.75">
      <c r="C529" s="3">
        <f t="shared" si="20"/>
      </c>
    </row>
    <row r="530" ht="12.75">
      <c r="C530" s="3">
        <f t="shared" si="20"/>
      </c>
    </row>
    <row r="531" ht="12.75">
      <c r="C531" s="3">
        <f t="shared" si="20"/>
      </c>
    </row>
    <row r="532" ht="12.75">
      <c r="C532" s="3">
        <f t="shared" si="20"/>
      </c>
    </row>
    <row r="533" ht="12.75">
      <c r="C533" s="3">
        <f t="shared" si="20"/>
      </c>
    </row>
    <row r="534" ht="12.75">
      <c r="C534" s="3">
        <f t="shared" si="20"/>
      </c>
    </row>
    <row r="535" ht="12.75">
      <c r="C535" s="3">
        <f t="shared" si="20"/>
      </c>
    </row>
    <row r="536" ht="12.75">
      <c r="C536" s="3">
        <f t="shared" si="20"/>
      </c>
    </row>
    <row r="537" ht="12.75">
      <c r="C537" s="3">
        <f t="shared" si="20"/>
      </c>
    </row>
    <row r="538" ht="12.75">
      <c r="C538" s="3">
        <f t="shared" si="20"/>
      </c>
    </row>
    <row r="539" ht="12.75">
      <c r="C539" s="3">
        <f t="shared" si="20"/>
      </c>
    </row>
    <row r="540" ht="12.75">
      <c r="C540" s="3">
        <f t="shared" si="20"/>
      </c>
    </row>
    <row r="541" ht="12.75">
      <c r="C541" s="3">
        <f t="shared" si="20"/>
      </c>
    </row>
  </sheetData>
  <sheetProtection password="8F35" sheet="1" formatCells="0" formatColumns="0" formatRows="0"/>
  <mergeCells count="1">
    <mergeCell ref="A7:B7"/>
  </mergeCells>
  <dataValidations count="1">
    <dataValidation type="decimal" operator="notEqual" allowBlank="1" sqref="G7">
      <formula1>0</formula1>
    </dataValidation>
  </dataValidations>
  <printOptions horizontalCentered="1"/>
  <pageMargins left="0.2986111111111111" right="0.3138888888888889" top="0.5604166666666667" bottom="0.51875" header="0.2951388888888889" footer="0.2534722222222222"/>
  <pageSetup horizontalDpi="300" verticalDpi="300" orientation="portrait" paperSize="9" scale="67" r:id="rId1"/>
  <headerFooter alignWithMargins="0">
    <oddHeader>&amp;C&amp;"Times New Roman,Normal"&amp;12&amp;A</oddHeader>
    <oddFooter>&amp;C&amp;"Times New Roman,Normal"&amp;12Page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Q74"/>
  <sheetViews>
    <sheetView showGridLines="0" zoomScale="84" zoomScaleNormal="84" zoomScalePageLayoutView="0" workbookViewId="0" topLeftCell="A1">
      <pane ySplit="8" topLeftCell="A9" activePane="bottomLeft" state="frozen"/>
      <selection pane="topLeft" activeCell="B6" sqref="B6"/>
      <selection pane="bottomLeft" activeCell="D9" sqref="D9"/>
    </sheetView>
  </sheetViews>
  <sheetFormatPr defaultColWidth="11.57421875" defaultRowHeight="12.75"/>
  <cols>
    <col min="1" max="1" width="15.57421875" style="35" customWidth="1"/>
    <col min="2" max="2" width="41.00390625" style="35" customWidth="1"/>
    <col min="3" max="4" width="12.8515625" style="58" customWidth="1"/>
    <col min="5" max="5" width="12.8515625" style="69" customWidth="1"/>
  </cols>
  <sheetData>
    <row r="1" ht="12.75">
      <c r="A1" s="298" t="s">
        <v>814</v>
      </c>
    </row>
    <row r="2" spans="1:10" s="43" customFormat="1" ht="16.5" customHeight="1">
      <c r="A2" s="36" t="s">
        <v>526</v>
      </c>
      <c r="B2" s="36">
        <f>'Comptes Analytiques'!$B$2</f>
        <v>0</v>
      </c>
      <c r="C2"/>
      <c r="D2"/>
      <c r="E2" s="39"/>
      <c r="F2" s="40"/>
      <c r="G2" s="38"/>
      <c r="H2" s="41"/>
      <c r="I2" s="42"/>
      <c r="J2" s="42"/>
    </row>
    <row r="3" spans="1:17" s="43" customFormat="1" ht="16.5" customHeight="1">
      <c r="A3" s="44" t="s">
        <v>466</v>
      </c>
      <c r="B3" s="44">
        <f>+'Comptes Analytiques'!B3</f>
        <v>0</v>
      </c>
      <c r="C3" s="58"/>
      <c r="D3" s="58"/>
      <c r="E3" s="114"/>
      <c r="F3" s="40"/>
      <c r="G3" s="38"/>
      <c r="H3"/>
      <c r="I3"/>
      <c r="J3"/>
      <c r="K3"/>
      <c r="L3"/>
      <c r="M3"/>
      <c r="N3"/>
      <c r="O3"/>
      <c r="P3"/>
      <c r="Q3"/>
    </row>
    <row r="4" spans="1:17" s="23" customFormat="1" ht="16.5">
      <c r="A4" s="7" t="s">
        <v>527</v>
      </c>
      <c r="B4" s="44">
        <f>'Grand Livre'!$H$3</f>
        <v>0</v>
      </c>
      <c r="C4" s="58"/>
      <c r="D4" s="115"/>
      <c r="E4" s="69"/>
      <c r="F4" s="48"/>
      <c r="G4" s="47"/>
      <c r="H4"/>
      <c r="I4"/>
      <c r="J4"/>
      <c r="K4"/>
      <c r="L4"/>
      <c r="M4"/>
      <c r="N4"/>
      <c r="O4"/>
      <c r="P4"/>
      <c r="Q4"/>
    </row>
    <row r="5" spans="1:17" s="23" customFormat="1" ht="16.5">
      <c r="A5" s="7" t="s">
        <v>539</v>
      </c>
      <c r="B5" s="46"/>
      <c r="C5" s="58"/>
      <c r="D5" s="115"/>
      <c r="E5" s="69"/>
      <c r="F5" s="48"/>
      <c r="G5" s="47"/>
      <c r="H5"/>
      <c r="I5"/>
      <c r="J5"/>
      <c r="K5"/>
      <c r="L5"/>
      <c r="M5"/>
      <c r="N5"/>
      <c r="O5"/>
      <c r="P5"/>
      <c r="Q5"/>
    </row>
    <row r="6" spans="1:17" s="23" customFormat="1" ht="16.5">
      <c r="A6" s="7"/>
      <c r="B6" s="116" t="s">
        <v>540</v>
      </c>
      <c r="C6" s="91">
        <f>+SUM(C9:C53)</f>
        <v>0</v>
      </c>
      <c r="D6" s="91">
        <f>+SUM(D9:D53)</f>
        <v>0</v>
      </c>
      <c r="E6" s="91">
        <f>+SUM(E9:E53)</f>
        <v>0</v>
      </c>
      <c r="F6" s="48"/>
      <c r="G6" s="47"/>
      <c r="H6"/>
      <c r="I6"/>
      <c r="J6"/>
      <c r="K6"/>
      <c r="L6"/>
      <c r="M6"/>
      <c r="N6"/>
      <c r="O6"/>
      <c r="P6"/>
      <c r="Q6"/>
    </row>
    <row r="7" spans="1:2" ht="12.75">
      <c r="A7" s="51"/>
      <c r="B7" s="51"/>
    </row>
    <row r="8" spans="1:5" ht="15.75">
      <c r="A8" s="97" t="s">
        <v>468</v>
      </c>
      <c r="B8" s="97" t="s">
        <v>2</v>
      </c>
      <c r="C8" s="97" t="s">
        <v>495</v>
      </c>
      <c r="D8" s="97" t="s">
        <v>496</v>
      </c>
      <c r="E8" s="97" t="s">
        <v>529</v>
      </c>
    </row>
    <row r="9" spans="1:5" ht="12.75">
      <c r="A9" s="117" t="str">
        <f>IF('Comptes Analytiques'!A8="","",'Comptes Analytiques'!A8)</f>
        <v>01</v>
      </c>
      <c r="B9" t="str">
        <f>IF('Comptes Analytiques'!B8="","",'Comptes Analytiques'!B8)</f>
        <v>FONCTIONNEMENT GENERAL</v>
      </c>
      <c r="C9" s="58">
        <f>IF(B9="","",SUMIF('Grand Livre'!$H$10:$L$995,'Comptes Analytiques'!A8,'Grand Livre'!$K$10:$K$995))</f>
        <v>0</v>
      </c>
      <c r="D9" s="58">
        <f>IF(B9="","",SUMIF('Grand Livre'!$H$10:$H$995,A9,'Grand Livre'!$L$10:$L$995))</f>
        <v>0</v>
      </c>
      <c r="E9" s="69">
        <f aca="true" t="shared" si="0" ref="E9:E53">IF(B9="","",D9-C9)</f>
        <v>0</v>
      </c>
    </row>
    <row r="10" spans="1:5" ht="12.75">
      <c r="A10" s="117" t="str">
        <f>IF('Comptes Analytiques'!A9="","",'Comptes Analytiques'!A9)</f>
        <v>02</v>
      </c>
      <c r="B10" t="str">
        <f>IF('Comptes Analytiques'!B9="","",'Comptes Analytiques'!B9)</f>
        <v>Manifestation 1</v>
      </c>
      <c r="C10" s="58">
        <f>IF(B10="","",SUMIF('Grand Livre'!$H$10:$L$995,'Comptes Analytiques'!A9,'Grand Livre'!$K$10:$K$995))</f>
        <v>0</v>
      </c>
      <c r="D10" s="58">
        <f>IF(B10="","",SUMIF('Grand Livre'!$H$10:$H$995,A10,'Grand Livre'!$L$10:$L$995))</f>
        <v>0</v>
      </c>
      <c r="E10" s="69">
        <f t="shared" si="0"/>
        <v>0</v>
      </c>
    </row>
    <row r="11" spans="1:5" ht="12.75">
      <c r="A11" s="117" t="str">
        <f>IF('Comptes Analytiques'!A10="","",'Comptes Analytiques'!A10)</f>
        <v>03</v>
      </c>
      <c r="B11" t="str">
        <f>IF('Comptes Analytiques'!B10="","",'Comptes Analytiques'!B10)</f>
        <v>Manifestation 2</v>
      </c>
      <c r="C11" s="58">
        <f>IF(B11="","",SUMIF('Grand Livre'!$H$10:$L$995,'Comptes Analytiques'!A10,'Grand Livre'!$K$10:$K$995))</f>
        <v>0</v>
      </c>
      <c r="D11" s="58">
        <f>IF(B11="","",SUMIF('Grand Livre'!$H$10:$H$995,A11,'Grand Livre'!$L$10:$L$995))</f>
        <v>0</v>
      </c>
      <c r="E11" s="69">
        <f t="shared" si="0"/>
        <v>0</v>
      </c>
    </row>
    <row r="12" spans="1:5" ht="12.75">
      <c r="A12" s="117" t="str">
        <f>IF('Comptes Analytiques'!A11="","",'Comptes Analytiques'!A11)</f>
        <v>04</v>
      </c>
      <c r="B12" t="str">
        <f>IF('Comptes Analytiques'!B11="","",'Comptes Analytiques'!B11)</f>
        <v>Manifestation 3</v>
      </c>
      <c r="C12" s="58">
        <f>IF(B12="","",SUMIF('Grand Livre'!$H$10:$L$995,'Comptes Analytiques'!A11,'Grand Livre'!$K$10:$K$995))</f>
        <v>0</v>
      </c>
      <c r="D12" s="58">
        <f>IF(B12="","",SUMIF('Grand Livre'!$H$10:$H$995,A12,'Grand Livre'!$L$10:$L$995))</f>
        <v>0</v>
      </c>
      <c r="E12" s="69">
        <f t="shared" si="0"/>
        <v>0</v>
      </c>
    </row>
    <row r="13" spans="1:5" ht="12.75">
      <c r="A13" s="117" t="str">
        <f>IF('Comptes Analytiques'!A12="","",'Comptes Analytiques'!A12)</f>
        <v>05</v>
      </c>
      <c r="B13" t="str">
        <f>IF('Comptes Analytiques'!B12="","",'Comptes Analytiques'!B12)</f>
        <v>Manifestation 4</v>
      </c>
      <c r="C13" s="58">
        <f>IF(B13="","",SUMIF('Grand Livre'!$H$10:$L$995,'Comptes Analytiques'!A12,'Grand Livre'!$K$10:$K$995))</f>
        <v>0</v>
      </c>
      <c r="D13" s="58">
        <f>IF(B13="","",SUMIF('Grand Livre'!$H$10:$H$995,A13,'Grand Livre'!$L$10:$L$995))</f>
        <v>0</v>
      </c>
      <c r="E13" s="69">
        <f t="shared" si="0"/>
        <v>0</v>
      </c>
    </row>
    <row r="14" spans="1:5" ht="12.75">
      <c r="A14" s="117" t="str">
        <f>IF('Comptes Analytiques'!A13="","",'Comptes Analytiques'!A13)</f>
        <v>06</v>
      </c>
      <c r="B14" t="str">
        <f>IF('Comptes Analytiques'!B13="","",'Comptes Analytiques'!B13)</f>
        <v>Manifestation 5</v>
      </c>
      <c r="C14" s="58">
        <f>IF(B14="","",SUMIF('Grand Livre'!$H$10:$L$995,'Comptes Analytiques'!A13,'Grand Livre'!$K$10:$K$995))</f>
        <v>0</v>
      </c>
      <c r="D14" s="58">
        <f>IF(B14="","",SUMIF('Grand Livre'!$H$10:$H$995,A14,'Grand Livre'!$L$10:$L$995))</f>
        <v>0</v>
      </c>
      <c r="E14" s="69">
        <f t="shared" si="0"/>
        <v>0</v>
      </c>
    </row>
    <row r="15" spans="1:5" ht="12.75">
      <c r="A15" s="117" t="str">
        <f>IF('Comptes Analytiques'!A14="","",'Comptes Analytiques'!A14)</f>
        <v>07</v>
      </c>
      <c r="B15" t="str">
        <f>IF('Comptes Analytiques'!B14="","",'Comptes Analytiques'!B14)</f>
        <v>Manifestation 6</v>
      </c>
      <c r="C15" s="58">
        <f>IF(B15="","",SUMIF('Grand Livre'!$H$10:$L$995,'Comptes Analytiques'!A14,'Grand Livre'!$K$10:$K$995))</f>
        <v>0</v>
      </c>
      <c r="D15" s="58">
        <f>IF(B15="","",SUMIF('Grand Livre'!$H$10:$H$995,A15,'Grand Livre'!$L$10:$L$995))</f>
        <v>0</v>
      </c>
      <c r="E15" s="69">
        <f t="shared" si="0"/>
        <v>0</v>
      </c>
    </row>
    <row r="16" spans="1:5" ht="12.75">
      <c r="A16" s="117" t="str">
        <f>IF('Comptes Analytiques'!A15="","",'Comptes Analytiques'!A15)</f>
        <v>08</v>
      </c>
      <c r="B16" t="str">
        <f>IF('Comptes Analytiques'!B15="","",'Comptes Analytiques'!B15)</f>
        <v>Manifestation 7</v>
      </c>
      <c r="C16" s="58">
        <f>IF(B16="","",SUMIF('Grand Livre'!$H$10:$L$995,'Comptes Analytiques'!A15,'Grand Livre'!$K$10:$K$995))</f>
        <v>0</v>
      </c>
      <c r="D16" s="58">
        <f>IF(B16="","",SUMIF('Grand Livre'!$H$10:$H$995,A16,'Grand Livre'!$L$10:$L$995))</f>
        <v>0</v>
      </c>
      <c r="E16" s="69">
        <f t="shared" si="0"/>
        <v>0</v>
      </c>
    </row>
    <row r="17" spans="1:5" ht="12.75">
      <c r="A17" s="117" t="str">
        <f>IF('Comptes Analytiques'!A16="","",'Comptes Analytiques'!A16)</f>
        <v>09</v>
      </c>
      <c r="B17" t="str">
        <f>IF('Comptes Analytiques'!B16="","",'Comptes Analytiques'!B16)</f>
        <v>Manifestation 8</v>
      </c>
      <c r="C17" s="58">
        <f>IF(B17="","",SUMIF('Grand Livre'!$H$10:$L$995,'Comptes Analytiques'!A16,'Grand Livre'!$K$10:$K$995))</f>
        <v>0</v>
      </c>
      <c r="D17" s="58">
        <f>IF(B17="","",SUMIF('Grand Livre'!$H$10:$H$995,A17,'Grand Livre'!$L$10:$L$995))</f>
        <v>0</v>
      </c>
      <c r="E17" s="69">
        <f t="shared" si="0"/>
        <v>0</v>
      </c>
    </row>
    <row r="18" spans="1:5" ht="12.75">
      <c r="A18" s="117" t="str">
        <f>IF('Comptes Analytiques'!A17="","",'Comptes Analytiques'!A17)</f>
        <v>10</v>
      </c>
      <c r="B18" t="str">
        <f>IF('Comptes Analytiques'!B17="","",'Comptes Analytiques'!B17)</f>
        <v>Manifestation 9</v>
      </c>
      <c r="C18" s="58">
        <f>IF(B18="","",SUMIF('Grand Livre'!$H$10:$L$995,'Comptes Analytiques'!A17,'Grand Livre'!$K$10:$K$995))</f>
        <v>0</v>
      </c>
      <c r="D18" s="58">
        <f>IF(B18="","",SUMIF('Grand Livre'!$H$10:$H$995,A18,'Grand Livre'!$L$10:$L$995))</f>
        <v>0</v>
      </c>
      <c r="E18" s="69">
        <f t="shared" si="0"/>
        <v>0</v>
      </c>
    </row>
    <row r="19" spans="1:5" ht="12.75">
      <c r="A19" s="117" t="str">
        <f>IF('Comptes Analytiques'!A18="","",'Comptes Analytiques'!A18)</f>
        <v>11</v>
      </c>
      <c r="B19" t="str">
        <f>IF('Comptes Analytiques'!B18="","",'Comptes Analytiques'!B18)</f>
        <v>Manifestation 10</v>
      </c>
      <c r="C19" s="58">
        <f>IF(B19="","",SUMIF('Grand Livre'!$H$10:$L$995,'Comptes Analytiques'!A18,'Grand Livre'!$K$10:$K$995))</f>
        <v>0</v>
      </c>
      <c r="D19" s="58">
        <f>IF(B19="","",SUMIF('Grand Livre'!$H$10:$H$995,A19,'Grand Livre'!$L$10:$L$995))</f>
        <v>0</v>
      </c>
      <c r="E19" s="69">
        <f t="shared" si="0"/>
        <v>0</v>
      </c>
    </row>
    <row r="20" spans="1:5" ht="12.75">
      <c r="A20" s="117" t="str">
        <f>IF('Comptes Analytiques'!A19="","",'Comptes Analytiques'!A19)</f>
        <v>12</v>
      </c>
      <c r="B20" t="str">
        <f>IF('Comptes Analytiques'!B19="","",'Comptes Analytiques'!B19)</f>
        <v>Manifestation 11</v>
      </c>
      <c r="C20" s="58">
        <f>IF(B20="","",SUMIF('Grand Livre'!$H$10:$L$995,'Comptes Analytiques'!A19,'Grand Livre'!$K$10:$K$995))</f>
        <v>0</v>
      </c>
      <c r="D20" s="58">
        <f>IF(B20="","",SUMIF('Grand Livre'!$H$10:$H$995,A20,'Grand Livre'!$L$10:$L$995))</f>
        <v>0</v>
      </c>
      <c r="E20" s="69">
        <f t="shared" si="0"/>
        <v>0</v>
      </c>
    </row>
    <row r="21" spans="1:5" ht="12.75">
      <c r="A21" s="117">
        <f>IF('Comptes Analytiques'!A20="","",'Comptes Analytiques'!A20)</f>
      </c>
      <c r="B21">
        <f>IF('Comptes Analytiques'!B20="","",'Comptes Analytiques'!B20)</f>
      </c>
      <c r="C21" s="58">
        <f>IF(B21="","",SUMIF('Grand Livre'!$H$10:$L$995,'Comptes Analytiques'!A20,'Grand Livre'!$K$10:$K$995))</f>
      </c>
      <c r="D21" s="58">
        <f>IF(B21="","",SUMIF('Grand Livre'!$H$10:$H$995,A21,'Grand Livre'!$L$10:$L$995))</f>
      </c>
      <c r="E21" s="69">
        <f t="shared" si="0"/>
      </c>
    </row>
    <row r="22" spans="1:5" ht="12.75">
      <c r="A22" s="117">
        <f>IF('Comptes Analytiques'!A21="","",'Comptes Analytiques'!A21)</f>
      </c>
      <c r="B22">
        <f>IF('Comptes Analytiques'!B21="","",'Comptes Analytiques'!B21)</f>
      </c>
      <c r="C22" s="58">
        <f>IF(B22="","",SUMIF('Grand Livre'!$H$10:$L$995,'Comptes Analytiques'!A21,'Grand Livre'!$K$10:$K$995))</f>
      </c>
      <c r="D22" s="58">
        <f>IF(B22="","",SUMIF('Grand Livre'!$H$10:$H$995,A22,'Grand Livre'!$L$10:$L$995))</f>
      </c>
      <c r="E22" s="69">
        <f t="shared" si="0"/>
      </c>
    </row>
    <row r="23" spans="1:5" ht="12.75">
      <c r="A23" s="117">
        <f>IF('Comptes Analytiques'!A22="","",'Comptes Analytiques'!A22)</f>
      </c>
      <c r="B23">
        <f>IF('Comptes Analytiques'!B22="","",'Comptes Analytiques'!B22)</f>
      </c>
      <c r="C23" s="58">
        <f>IF(B23="","",SUMIF('Grand Livre'!$H$10:$L$995,'Comptes Analytiques'!A22,'Grand Livre'!$K$10:$K$995))</f>
      </c>
      <c r="D23" s="58">
        <f>IF(B23="","",SUMIF('Grand Livre'!$H$10:$H$995,A23,'Grand Livre'!$L$10:$L$995))</f>
      </c>
      <c r="E23" s="69">
        <f t="shared" si="0"/>
      </c>
    </row>
    <row r="24" spans="1:5" ht="12.75">
      <c r="A24" s="117">
        <f>IF('Comptes Analytiques'!A23="","",'Comptes Analytiques'!A23)</f>
      </c>
      <c r="B24">
        <f>IF('Comptes Analytiques'!B23="","",'Comptes Analytiques'!B23)</f>
      </c>
      <c r="C24" s="58">
        <f>IF(B24="","",SUMIF('Grand Livre'!$H$10:$L$995,'Comptes Analytiques'!A23,'Grand Livre'!$K$10:$K$995))</f>
      </c>
      <c r="D24" s="58">
        <f>IF(B24="","",SUMIF('Grand Livre'!$H$10:$H$995,A24,'Grand Livre'!$L$10:$L$995))</f>
      </c>
      <c r="E24" s="69">
        <f t="shared" si="0"/>
      </c>
    </row>
    <row r="25" spans="1:5" ht="12.75">
      <c r="A25" s="117">
        <f>IF('Comptes Analytiques'!A24="","",'Comptes Analytiques'!A24)</f>
      </c>
      <c r="B25">
        <f>IF('Comptes Analytiques'!B24="","",'Comptes Analytiques'!B24)</f>
      </c>
      <c r="C25" s="58">
        <f>IF(B25="","",SUMIF('Grand Livre'!$H$10:$L$995,'Comptes Analytiques'!A24,'Grand Livre'!$K$10:$K$995))</f>
      </c>
      <c r="D25" s="58">
        <f>IF(B25="","",SUMIF('Grand Livre'!$H$10:$H$995,A25,'Grand Livre'!$L$10:$L$995))</f>
      </c>
      <c r="E25" s="69">
        <f t="shared" si="0"/>
      </c>
    </row>
    <row r="26" spans="1:5" ht="12.75">
      <c r="A26" s="117">
        <f>IF('Comptes Analytiques'!A25="","",'Comptes Analytiques'!A25)</f>
      </c>
      <c r="B26">
        <f>IF('Comptes Analytiques'!B25="","",'Comptes Analytiques'!B25)</f>
      </c>
      <c r="C26" s="58">
        <f>IF(B26="","",SUMIF('Grand Livre'!$H$10:$L$995,'Comptes Analytiques'!A25,'Grand Livre'!$K$10:$K$995))</f>
      </c>
      <c r="D26" s="58">
        <f>IF(B26="","",SUMIF('Grand Livre'!$H$10:$H$995,A26,'Grand Livre'!$L$10:$L$995))</f>
      </c>
      <c r="E26" s="69">
        <f t="shared" si="0"/>
      </c>
    </row>
    <row r="27" spans="1:5" ht="12.75">
      <c r="A27" s="117">
        <f>IF('Comptes Analytiques'!A26="","",'Comptes Analytiques'!A26)</f>
      </c>
      <c r="B27">
        <f>IF('Comptes Analytiques'!B26="","",'Comptes Analytiques'!B26)</f>
      </c>
      <c r="C27" s="58">
        <f>IF(B27="","",SUMIF('Grand Livre'!$H$10:$L$995,'Comptes Analytiques'!A26,'Grand Livre'!$K$10:$K$995))</f>
      </c>
      <c r="D27" s="58">
        <f>IF(B27="","",SUMIF('Grand Livre'!$H$10:$H$995,A27,'Grand Livre'!$L$10:$L$995))</f>
      </c>
      <c r="E27" s="69">
        <f t="shared" si="0"/>
      </c>
    </row>
    <row r="28" spans="1:5" ht="12.75">
      <c r="A28" s="117">
        <f>IF('Comptes Analytiques'!A27="","",'Comptes Analytiques'!A27)</f>
      </c>
      <c r="B28">
        <f>IF('Comptes Analytiques'!B27="","",'Comptes Analytiques'!B27)</f>
      </c>
      <c r="C28" s="58">
        <f>IF(B28="","",SUMIF('Grand Livre'!$H$10:$L$995,'Comptes Analytiques'!A27,'Grand Livre'!$K$10:$K$995))</f>
      </c>
      <c r="D28" s="58">
        <f>IF(B28="","",SUMIF('Grand Livre'!$H$10:$H$995,A28,'Grand Livre'!$L$10:$L$995))</f>
      </c>
      <c r="E28" s="69">
        <f t="shared" si="0"/>
      </c>
    </row>
    <row r="29" spans="1:5" ht="12.75">
      <c r="A29" s="117">
        <f>IF('Comptes Analytiques'!A28="","",'Comptes Analytiques'!A28)</f>
      </c>
      <c r="B29">
        <f>IF('Comptes Analytiques'!B28="","",'Comptes Analytiques'!B28)</f>
      </c>
      <c r="C29" s="58">
        <f>IF(B29="","",SUMIF('Grand Livre'!$H$10:$L$995,'Comptes Analytiques'!A28,'Grand Livre'!$K$10:$K$995))</f>
      </c>
      <c r="D29" s="58">
        <f>IF(B29="","",SUMIF('Grand Livre'!$H$10:$H$995,A29,'Grand Livre'!$L$10:$L$995))</f>
      </c>
      <c r="E29" s="69">
        <f t="shared" si="0"/>
      </c>
    </row>
    <row r="30" spans="1:5" ht="12.75">
      <c r="A30" s="117">
        <f>IF('Comptes Analytiques'!A29="","",'Comptes Analytiques'!A29)</f>
      </c>
      <c r="B30">
        <f>IF('Comptes Analytiques'!B29="","",'Comptes Analytiques'!B29)</f>
      </c>
      <c r="C30" s="58">
        <f>IF(B30="","",SUMIF('Grand Livre'!$H$10:$L$995,'Comptes Analytiques'!A29,'Grand Livre'!$K$10:$K$995))</f>
      </c>
      <c r="D30" s="58">
        <f>IF(B30="","",SUMIF('Grand Livre'!$H$10:$H$995,A30,'Grand Livre'!$L$10:$L$995))</f>
      </c>
      <c r="E30" s="69">
        <f t="shared" si="0"/>
      </c>
    </row>
    <row r="31" spans="1:5" ht="12.75">
      <c r="A31" s="117">
        <f>IF('Comptes Analytiques'!A30="","",'Comptes Analytiques'!A30)</f>
      </c>
      <c r="B31">
        <f>IF('Comptes Analytiques'!B30="","",'Comptes Analytiques'!B30)</f>
      </c>
      <c r="C31" s="58">
        <f>IF(B31="","",SUMIF('Grand Livre'!$H$10:$L$995,'Comptes Analytiques'!A30,'Grand Livre'!$K$10:$K$995))</f>
      </c>
      <c r="D31" s="58">
        <f>IF(B31="","",SUMIF('Grand Livre'!$H$10:$H$995,A31,'Grand Livre'!$L$10:$L$995))</f>
      </c>
      <c r="E31" s="69">
        <f t="shared" si="0"/>
      </c>
    </row>
    <row r="32" spans="1:5" ht="12.75">
      <c r="A32" s="117">
        <f>IF('Comptes Analytiques'!A31="","",'Comptes Analytiques'!A31)</f>
      </c>
      <c r="B32">
        <f>IF('Comptes Analytiques'!B31="","",'Comptes Analytiques'!B31)</f>
      </c>
      <c r="C32" s="58">
        <f>IF(B32="","",SUMIF('Grand Livre'!$H$10:$L$995,'Comptes Analytiques'!A31,'Grand Livre'!$K$10:$K$995))</f>
      </c>
      <c r="D32" s="58">
        <f>IF(B32="","",SUMIF('Grand Livre'!$H$10:$H$995,A32,'Grand Livre'!$L$10:$L$995))</f>
      </c>
      <c r="E32" s="69">
        <f t="shared" si="0"/>
      </c>
    </row>
    <row r="33" spans="1:5" ht="12.75">
      <c r="A33" s="117">
        <f>IF('Comptes Analytiques'!A32="","",'Comptes Analytiques'!A32)</f>
      </c>
      <c r="B33">
        <f>IF('Comptes Analytiques'!B32="","",'Comptes Analytiques'!B32)</f>
      </c>
      <c r="C33" s="58">
        <f>IF(B33="","",SUMIF('Grand Livre'!$H$10:$L$995,'Comptes Analytiques'!A32,'Grand Livre'!$K$10:$K$995))</f>
      </c>
      <c r="D33" s="58">
        <f>IF(B33="","",SUMIF('Grand Livre'!$H$10:$H$995,A33,'Grand Livre'!$L$10:$L$995))</f>
      </c>
      <c r="E33" s="69">
        <f t="shared" si="0"/>
      </c>
    </row>
    <row r="34" spans="1:5" ht="12.75">
      <c r="A34" s="117">
        <f>IF('Comptes Analytiques'!A33="","",'Comptes Analytiques'!A33)</f>
      </c>
      <c r="B34">
        <f>IF('Comptes Analytiques'!B33="","",'Comptes Analytiques'!B33)</f>
      </c>
      <c r="C34" s="58">
        <f>IF(B34="","",SUMIF('Grand Livre'!$H$10:$L$995,'Comptes Analytiques'!A33,'Grand Livre'!$K$10:$K$995))</f>
      </c>
      <c r="D34" s="58">
        <f>IF(B34="","",SUMIF('Grand Livre'!$H$10:$H$995,A34,'Grand Livre'!$L$10:$L$995))</f>
      </c>
      <c r="E34" s="69">
        <f t="shared" si="0"/>
      </c>
    </row>
    <row r="35" spans="1:5" ht="12.75">
      <c r="A35" s="117">
        <f>IF('Comptes Analytiques'!A34="","",'Comptes Analytiques'!A34)</f>
      </c>
      <c r="B35">
        <f>IF('Comptes Analytiques'!B34="","",'Comptes Analytiques'!B34)</f>
      </c>
      <c r="C35" s="58">
        <f>IF(B35="","",SUMIF('Grand Livre'!$H$10:$L$995,'Comptes Analytiques'!A34,'Grand Livre'!$K$10:$K$995))</f>
      </c>
      <c r="D35" s="58">
        <f>IF(B35="","",SUMIF('Grand Livre'!$H$10:$H$995,A35,'Grand Livre'!$L$10:$L$995))</f>
      </c>
      <c r="E35" s="69">
        <f t="shared" si="0"/>
      </c>
    </row>
    <row r="36" spans="1:5" ht="12.75">
      <c r="A36" s="117">
        <f>IF('Comptes Analytiques'!A35="","",'Comptes Analytiques'!A35)</f>
      </c>
      <c r="B36">
        <f>IF('Comptes Analytiques'!B35="","",'Comptes Analytiques'!B35)</f>
      </c>
      <c r="C36" s="58">
        <f>IF(B36="","",SUMIF('Grand Livre'!$H$10:$L$995,'Comptes Analytiques'!A35,'Grand Livre'!$K$10:$K$995))</f>
      </c>
      <c r="D36" s="58">
        <f>IF(B36="","",SUMIF('Grand Livre'!$H$10:$H$995,A36,'Grand Livre'!$L$10:$L$995))</f>
      </c>
      <c r="E36" s="69">
        <f t="shared" si="0"/>
      </c>
    </row>
    <row r="37" spans="1:5" ht="12.75">
      <c r="A37" s="117">
        <f>IF('Comptes Analytiques'!A36="","",'Comptes Analytiques'!A36)</f>
      </c>
      <c r="B37">
        <f>IF('Comptes Analytiques'!B36="","",'Comptes Analytiques'!B36)</f>
      </c>
      <c r="C37" s="58">
        <f>IF(B37="","",SUMIF('Grand Livre'!$H$10:$L$995,'Comptes Analytiques'!A36,'Grand Livre'!$K$10:$K$995))</f>
      </c>
      <c r="D37" s="58">
        <f>IF(B37="","",SUMIF('Grand Livre'!$H$10:$H$995,A37,'Grand Livre'!$L$10:$L$995))</f>
      </c>
      <c r="E37" s="69">
        <f t="shared" si="0"/>
      </c>
    </row>
    <row r="38" spans="1:5" ht="12.75">
      <c r="A38" s="117">
        <f>IF('Comptes Analytiques'!A37="","",'Comptes Analytiques'!A37)</f>
      </c>
      <c r="B38">
        <f>IF('Comptes Analytiques'!B37="","",'Comptes Analytiques'!B37)</f>
      </c>
      <c r="C38" s="58">
        <f>IF(B38="","",SUMIF('Grand Livre'!$H$10:$L$995,'Comptes Analytiques'!A37,'Grand Livre'!$K$10:$K$995))</f>
      </c>
      <c r="D38" s="58">
        <f>IF(B38="","",SUMIF('Grand Livre'!$H$10:$H$995,A38,'Grand Livre'!$L$10:$L$995))</f>
      </c>
      <c r="E38" s="69">
        <f t="shared" si="0"/>
      </c>
    </row>
    <row r="39" spans="1:5" ht="12.75">
      <c r="A39" s="117">
        <f>IF('Comptes Analytiques'!A38="","",'Comptes Analytiques'!A38)</f>
      </c>
      <c r="B39">
        <f>IF('Comptes Analytiques'!B38="","",'Comptes Analytiques'!B38)</f>
      </c>
      <c r="C39" s="58">
        <f>IF(B39="","",SUMIF('Grand Livre'!$H$10:$L$995,'Comptes Analytiques'!A38,'Grand Livre'!$K$10:$K$995))</f>
      </c>
      <c r="D39" s="58">
        <f>IF(B39="","",SUMIF('Grand Livre'!$H$10:$H$995,A39,'Grand Livre'!$L$10:$L$995))</f>
      </c>
      <c r="E39" s="69">
        <f t="shared" si="0"/>
      </c>
    </row>
    <row r="40" spans="1:5" ht="12.75">
      <c r="A40" s="117">
        <f>IF('Comptes Analytiques'!A39="","",'Comptes Analytiques'!A39)</f>
      </c>
      <c r="B40">
        <f>IF('Comptes Analytiques'!B39="","",'Comptes Analytiques'!B39)</f>
      </c>
      <c r="C40" s="58">
        <f>IF(B40="","",SUMIF('Grand Livre'!$H$10:$L$995,'Comptes Analytiques'!A39,'Grand Livre'!$K$10:$K$995))</f>
      </c>
      <c r="D40" s="58">
        <f>IF(B40="","",SUMIF('Grand Livre'!$H$10:$H$995,A40,'Grand Livre'!$L$10:$L$995))</f>
      </c>
      <c r="E40" s="69">
        <f t="shared" si="0"/>
      </c>
    </row>
    <row r="41" spans="1:5" ht="12.75">
      <c r="A41" s="117">
        <f>IF('Comptes Analytiques'!A40="","",'Comptes Analytiques'!A40)</f>
      </c>
      <c r="B41">
        <f>IF('Comptes Analytiques'!B40="","",'Comptes Analytiques'!B40)</f>
      </c>
      <c r="C41" s="58">
        <f>IF(B41="","",SUMIF('Grand Livre'!$H$10:$L$995,'Comptes Analytiques'!A40,'Grand Livre'!$K$10:$K$995))</f>
      </c>
      <c r="D41" s="58">
        <f>IF(B41="","",SUMIF('Grand Livre'!$H$10:$H$995,A41,'Grand Livre'!$L$10:$L$995))</f>
      </c>
      <c r="E41" s="69">
        <f t="shared" si="0"/>
      </c>
    </row>
    <row r="42" spans="1:5" ht="12.75">
      <c r="A42" s="117">
        <f>IF('Comptes Analytiques'!A41="","",'Comptes Analytiques'!A41)</f>
      </c>
      <c r="B42">
        <f>IF('Comptes Analytiques'!B41="","",'Comptes Analytiques'!B41)</f>
      </c>
      <c r="C42" s="58">
        <f>IF(B42="","",SUMIF('Grand Livre'!$H$10:$L$995,'Comptes Analytiques'!A41,'Grand Livre'!$K$10:$K$995))</f>
      </c>
      <c r="D42" s="58">
        <f>IF(B42="","",SUMIF('Grand Livre'!$H$10:$H$995,A42,'Grand Livre'!$L$10:$L$995))</f>
      </c>
      <c r="E42" s="69">
        <f t="shared" si="0"/>
      </c>
    </row>
    <row r="43" spans="1:5" ht="12.75">
      <c r="A43" s="117">
        <f>IF('Comptes Analytiques'!A42="","",'Comptes Analytiques'!A42)</f>
      </c>
      <c r="B43">
        <f>IF('Comptes Analytiques'!B42="","",'Comptes Analytiques'!B42)</f>
      </c>
      <c r="C43" s="58">
        <f>IF(B43="","",SUMIF('Grand Livre'!$H$10:$L$995,'Comptes Analytiques'!A42,'Grand Livre'!$K$10:$K$995))</f>
      </c>
      <c r="D43" s="58">
        <f>IF(B43="","",SUMIF('Grand Livre'!$H$10:$H$995,A43,'Grand Livre'!$L$10:$L$995))</f>
      </c>
      <c r="E43" s="69">
        <f t="shared" si="0"/>
      </c>
    </row>
    <row r="44" spans="1:5" ht="12.75">
      <c r="A44" s="117">
        <f>IF('Comptes Analytiques'!A43="","",'Comptes Analytiques'!A43)</f>
      </c>
      <c r="B44">
        <f>IF('Comptes Analytiques'!B43="","",'Comptes Analytiques'!B43)</f>
      </c>
      <c r="C44" s="58">
        <f>IF(B44="","",SUMIF('Grand Livre'!$H$10:$L$995,'Comptes Analytiques'!A43,'Grand Livre'!$K$10:$K$995))</f>
      </c>
      <c r="D44" s="58">
        <f>IF(B44="","",SUMIF('Grand Livre'!$H$10:$H$995,A44,'Grand Livre'!$L$10:$L$995))</f>
      </c>
      <c r="E44" s="69">
        <f t="shared" si="0"/>
      </c>
    </row>
    <row r="45" spans="1:5" ht="12.75">
      <c r="A45" s="117">
        <f>IF('Comptes Analytiques'!A44="","",'Comptes Analytiques'!A44)</f>
      </c>
      <c r="B45">
        <f>IF('Comptes Analytiques'!B44="","",'Comptes Analytiques'!B44)</f>
      </c>
      <c r="C45" s="58">
        <f>IF(B45="","",SUMIF('Grand Livre'!$H$10:$L$995,'Comptes Analytiques'!A44,'Grand Livre'!$K$10:$K$995))</f>
      </c>
      <c r="D45" s="58">
        <f>IF(B45="","",SUMIF('Grand Livre'!$H$10:$H$995,A45,'Grand Livre'!$L$10:$L$995))</f>
      </c>
      <c r="E45" s="69">
        <f t="shared" si="0"/>
      </c>
    </row>
    <row r="46" spans="1:5" ht="12.75">
      <c r="A46" s="117">
        <f>IF('Comptes Analytiques'!A45="","",'Comptes Analytiques'!A45)</f>
      </c>
      <c r="B46">
        <f>IF('Comptes Analytiques'!B45="","",'Comptes Analytiques'!B45)</f>
      </c>
      <c r="C46" s="58">
        <f>IF(B46="","",SUMIF('Grand Livre'!$H$10:$L$995,'Comptes Analytiques'!A45,'Grand Livre'!$K$10:$K$995))</f>
      </c>
      <c r="D46" s="58">
        <f>IF(B46="","",SUMIF('Grand Livre'!$H$10:$H$995,A46,'Grand Livre'!$L$10:$L$995))</f>
      </c>
      <c r="E46" s="69">
        <f t="shared" si="0"/>
      </c>
    </row>
    <row r="47" spans="1:5" ht="12.75">
      <c r="A47" s="117">
        <f>IF('Comptes Analytiques'!A46="","",'Comptes Analytiques'!A46)</f>
      </c>
      <c r="B47">
        <f>IF('Comptes Analytiques'!B46="","",'Comptes Analytiques'!B46)</f>
      </c>
      <c r="C47" s="58">
        <f>IF(B47="","",SUMIF('Grand Livre'!$H$10:$L$995,'Comptes Analytiques'!A46,'Grand Livre'!$K$10:$K$995))</f>
      </c>
      <c r="D47" s="58">
        <f>IF(B47="","",SUMIF('Grand Livre'!$H$10:$H$995,A47,'Grand Livre'!$L$10:$L$995))</f>
      </c>
      <c r="E47" s="69">
        <f t="shared" si="0"/>
      </c>
    </row>
    <row r="48" spans="1:5" ht="12.75">
      <c r="A48" s="117">
        <f>IF('Comptes Analytiques'!A47="","",'Comptes Analytiques'!A47)</f>
      </c>
      <c r="B48">
        <f>IF('Comptes Analytiques'!B47="","",'Comptes Analytiques'!B47)</f>
      </c>
      <c r="C48" s="58">
        <f>IF(B48="","",SUMIF('Grand Livre'!$H$10:$L$995,'Comptes Analytiques'!A47,'Grand Livre'!$K$10:$K$995))</f>
      </c>
      <c r="D48" s="58">
        <f>IF(B48="","",SUMIF('Grand Livre'!$H$10:$H$995,A48,'Grand Livre'!$L$10:$L$995))</f>
      </c>
      <c r="E48" s="69">
        <f t="shared" si="0"/>
      </c>
    </row>
    <row r="49" spans="1:5" ht="12.75">
      <c r="A49" s="117">
        <f>IF('Comptes Analytiques'!A48="","",'Comptes Analytiques'!A48)</f>
      </c>
      <c r="B49">
        <f>IF('Comptes Analytiques'!B48="","",'Comptes Analytiques'!B48)</f>
      </c>
      <c r="C49" s="58">
        <f>IF(B49="","",SUMIF('Grand Livre'!$H$10:$L$995,'Comptes Analytiques'!A48,'Grand Livre'!$K$10:$K$995))</f>
      </c>
      <c r="D49" s="58">
        <f>IF(B49="","",SUMIF('Grand Livre'!$H$10:$H$995,A49,'Grand Livre'!$L$10:$L$995))</f>
      </c>
      <c r="E49" s="69">
        <f t="shared" si="0"/>
      </c>
    </row>
    <row r="50" spans="1:5" ht="12.75">
      <c r="A50" s="117">
        <f>IF('Comptes Analytiques'!A49="","",'Comptes Analytiques'!A49)</f>
      </c>
      <c r="B50">
        <f>IF('Comptes Analytiques'!B49="","",'Comptes Analytiques'!B49)</f>
      </c>
      <c r="C50" s="58">
        <f>IF(B50="","",SUMIF('Grand Livre'!$H$10:$L$995,'Comptes Analytiques'!A49,'Grand Livre'!$K$10:$K$995))</f>
      </c>
      <c r="D50" s="58">
        <f>IF(B50="","",SUMIF('Grand Livre'!$H$10:$H$995,A50,'Grand Livre'!$L$10:$L$995))</f>
      </c>
      <c r="E50" s="69">
        <f t="shared" si="0"/>
      </c>
    </row>
    <row r="51" spans="1:5" ht="12.75">
      <c r="A51" s="117">
        <f>IF('Comptes Analytiques'!A50="","",'Comptes Analytiques'!A50)</f>
      </c>
      <c r="B51">
        <f>IF('Comptes Analytiques'!B50="","",'Comptes Analytiques'!B50)</f>
      </c>
      <c r="C51" s="58">
        <f>IF(B51="","",SUMIF('Grand Livre'!$H$10:$L$995,'Comptes Analytiques'!A50,'Grand Livre'!$K$10:$K$995))</f>
      </c>
      <c r="D51" s="58">
        <f>IF(B51="","",SUMIF('Grand Livre'!$H$10:$H$995,A51,'Grand Livre'!$L$10:$L$995))</f>
      </c>
      <c r="E51" s="69">
        <f t="shared" si="0"/>
      </c>
    </row>
    <row r="52" spans="1:5" ht="12.75">
      <c r="A52" s="117">
        <f>IF('Comptes Analytiques'!A51="","",'Comptes Analytiques'!A51)</f>
      </c>
      <c r="B52">
        <f>IF('Comptes Analytiques'!B51="","",'Comptes Analytiques'!B51)</f>
      </c>
      <c r="C52" s="58">
        <f>IF(B52="","",SUMIF('Grand Livre'!$H$10:$L$995,'Comptes Analytiques'!A51,'Grand Livre'!$K$10:$K$995))</f>
      </c>
      <c r="D52" s="58">
        <f>IF(B52="","",SUMIF('Grand Livre'!$H$10:$H$995,A52,'Grand Livre'!$L$10:$L$995))</f>
      </c>
      <c r="E52" s="69">
        <f t="shared" si="0"/>
      </c>
    </row>
    <row r="53" spans="1:5" ht="12.75">
      <c r="A53" s="117">
        <f>IF('Comptes Analytiques'!A52="","",'Comptes Analytiques'!A52)</f>
      </c>
      <c r="B53">
        <f>IF('Comptes Analytiques'!B52="","",'Comptes Analytiques'!B52)</f>
      </c>
      <c r="C53" s="58">
        <f>IF(B53="","",SUMIF('Grand Livre'!$H$10:$L$995,'Comptes Analytiques'!A52,'Grand Livre'!$K$10:$K$995))</f>
      </c>
      <c r="D53" s="58">
        <f>IF(B53="","",SUMIF('Grand Livre'!$H$10:$H$995,A53,'Grand Livre'!$L$10:$L$995))</f>
      </c>
      <c r="E53" s="69">
        <f t="shared" si="0"/>
      </c>
    </row>
    <row r="54" ht="12.75">
      <c r="B54"/>
    </row>
    <row r="55" ht="12.75">
      <c r="B55"/>
    </row>
    <row r="56" ht="12.75">
      <c r="B56"/>
    </row>
    <row r="57" ht="12.75">
      <c r="B57"/>
    </row>
    <row r="58" ht="12.75">
      <c r="B58"/>
    </row>
    <row r="59" ht="12.75">
      <c r="B59"/>
    </row>
    <row r="60" ht="12.75">
      <c r="B60"/>
    </row>
    <row r="61" ht="12.75">
      <c r="B61"/>
    </row>
    <row r="62" ht="12.75">
      <c r="B62"/>
    </row>
    <row r="63" ht="12.75">
      <c r="B63"/>
    </row>
    <row r="64" ht="12.75">
      <c r="B64"/>
    </row>
    <row r="65" ht="12.75">
      <c r="B65"/>
    </row>
    <row r="66" ht="12.75">
      <c r="B66"/>
    </row>
    <row r="67" ht="12.75">
      <c r="B67"/>
    </row>
    <row r="68" ht="12.75">
      <c r="B68"/>
    </row>
    <row r="69" ht="12.75">
      <c r="B69"/>
    </row>
    <row r="70" ht="12.75">
      <c r="B70"/>
    </row>
    <row r="71" ht="12.75">
      <c r="B71"/>
    </row>
    <row r="72" ht="12.75">
      <c r="B72"/>
    </row>
    <row r="73" ht="12.75">
      <c r="B73"/>
    </row>
    <row r="74" ht="12.75">
      <c r="B74"/>
    </row>
  </sheetData>
  <sheetProtection password="8F35" sheet="1" objects="1" scenarios="1" formatCells="0" formatColumns="0" formatRows="0"/>
  <printOptions horizontalCentered="1"/>
  <pageMargins left="0.7875" right="0.7875" top="1.023611111111111" bottom="1.023611111111111" header="0.7875" footer="0.7875"/>
  <pageSetup fitToHeight="1" fitToWidth="1" horizontalDpi="300" verticalDpi="300" orientation="portrait" paperSize="9" scale="91"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S193"/>
  <sheetViews>
    <sheetView showGridLines="0" zoomScale="84" zoomScaleNormal="84" zoomScalePageLayoutView="0" workbookViewId="0" topLeftCell="A13">
      <selection activeCell="K45" sqref="K45"/>
    </sheetView>
  </sheetViews>
  <sheetFormatPr defaultColWidth="11.57421875" defaultRowHeight="12.75"/>
  <cols>
    <col min="1" max="1" width="2.7109375" style="0" customWidth="1"/>
    <col min="2" max="2" width="53.00390625" style="6" customWidth="1"/>
    <col min="3" max="4" width="15.28125" style="95" customWidth="1"/>
    <col min="5" max="5" width="2.00390625" style="6" customWidth="1"/>
    <col min="6" max="6" width="45.140625" style="6" customWidth="1"/>
    <col min="7" max="8" width="15.28125" style="95" customWidth="1"/>
  </cols>
  <sheetData>
    <row r="1" ht="12.75">
      <c r="B1" s="296" t="s">
        <v>814</v>
      </c>
    </row>
    <row r="2" spans="1:10" s="43" customFormat="1" ht="16.5" customHeight="1">
      <c r="A2"/>
      <c r="B2" s="36" t="s">
        <v>465</v>
      </c>
      <c r="C2" s="36">
        <f>'Comptes Analytiques'!$B$2</f>
        <v>0</v>
      </c>
      <c r="D2"/>
      <c r="E2" s="39"/>
      <c r="F2" s="40"/>
      <c r="G2" s="38"/>
      <c r="H2" s="41"/>
      <c r="I2" s="42"/>
      <c r="J2" s="42"/>
    </row>
    <row r="3" spans="1:19" s="43" customFormat="1" ht="16.5" customHeight="1">
      <c r="A3"/>
      <c r="B3" s="44" t="s">
        <v>466</v>
      </c>
      <c r="C3" s="118">
        <f>'Comptes Analytiques'!B3</f>
        <v>0</v>
      </c>
      <c r="D3" s="44"/>
      <c r="F3" s="119"/>
      <c r="G3" s="120"/>
      <c r="H3" s="120"/>
      <c r="I3" s="38"/>
      <c r="J3"/>
      <c r="K3"/>
      <c r="L3"/>
      <c r="M3"/>
      <c r="N3"/>
      <c r="O3"/>
      <c r="P3"/>
      <c r="Q3"/>
      <c r="R3"/>
      <c r="S3"/>
    </row>
    <row r="4" spans="1:19" s="23" customFormat="1" ht="7.5" customHeight="1">
      <c r="A4" s="7"/>
      <c r="B4" s="46"/>
      <c r="C4" s="95"/>
      <c r="D4" s="95"/>
      <c r="E4" s="47"/>
      <c r="F4" s="6"/>
      <c r="G4" s="121"/>
      <c r="H4" s="121"/>
      <c r="I4" s="47"/>
      <c r="J4"/>
      <c r="K4"/>
      <c r="L4"/>
      <c r="M4"/>
      <c r="N4"/>
      <c r="O4"/>
      <c r="P4"/>
      <c r="Q4"/>
      <c r="R4"/>
      <c r="S4"/>
    </row>
    <row r="5" spans="1:9" s="23" customFormat="1" ht="16.5">
      <c r="A5"/>
      <c r="B5" s="7" t="s">
        <v>541</v>
      </c>
      <c r="C5" s="349">
        <f>'Relevé Analytique'!B4</f>
        <v>0</v>
      </c>
      <c r="D5" s="349"/>
      <c r="E5" s="122"/>
      <c r="F5" s="122"/>
      <c r="G5" s="123"/>
      <c r="H5" s="123"/>
      <c r="I5"/>
    </row>
    <row r="6" spans="2:8" ht="12.75">
      <c r="B6" s="124"/>
      <c r="C6" s="125"/>
      <c r="D6" s="125"/>
      <c r="E6" s="126"/>
      <c r="F6" s="126"/>
      <c r="G6" s="125"/>
      <c r="H6" s="125"/>
    </row>
    <row r="7" spans="2:8" ht="15.75">
      <c r="B7" s="127" t="s">
        <v>542</v>
      </c>
      <c r="C7" s="128">
        <f>C5</f>
        <v>0</v>
      </c>
      <c r="D7" s="129" t="s">
        <v>815</v>
      </c>
      <c r="E7" s="130"/>
      <c r="F7" s="127" t="s">
        <v>543</v>
      </c>
      <c r="G7" s="131">
        <f>C5</f>
        <v>0</v>
      </c>
      <c r="H7" s="129" t="s">
        <v>815</v>
      </c>
    </row>
    <row r="8" spans="2:8" ht="15">
      <c r="B8" s="132"/>
      <c r="C8" s="133"/>
      <c r="D8" s="133"/>
      <c r="E8" s="130"/>
      <c r="F8" s="134"/>
      <c r="G8" s="135"/>
      <c r="H8" s="135"/>
    </row>
    <row r="9" spans="2:8" ht="15.75">
      <c r="B9" s="136" t="s">
        <v>544</v>
      </c>
      <c r="C9" s="137">
        <f>C7</f>
        <v>0</v>
      </c>
      <c r="D9" s="137" t="str">
        <f>D7</f>
        <v>N-1 ou N+1</v>
      </c>
      <c r="E9" s="130"/>
      <c r="F9" s="136" t="s">
        <v>545</v>
      </c>
      <c r="G9" s="137">
        <f>G7</f>
        <v>0</v>
      </c>
      <c r="H9" s="137" t="str">
        <f>H7</f>
        <v>N-1 ou N+1</v>
      </c>
    </row>
    <row r="10" spans="2:8" ht="15">
      <c r="B10" s="138" t="s">
        <v>546</v>
      </c>
      <c r="C10" s="139">
        <f>'Balance Générale'!G53+'Balance Générale'!G52</f>
        <v>0</v>
      </c>
      <c r="D10" s="140"/>
      <c r="E10" s="130"/>
      <c r="F10" s="138" t="s">
        <v>547</v>
      </c>
      <c r="G10" s="139">
        <f>'Balance Générale'!G265+'Balance Générale'!G264</f>
        <v>0</v>
      </c>
      <c r="H10" s="140"/>
    </row>
    <row r="11" spans="2:8" ht="15">
      <c r="B11" s="138" t="s">
        <v>548</v>
      </c>
      <c r="C11" s="139">
        <f>'Balance Générale'!G54+'Balance Générale'!G55+'Balance Générale'!G56+'Balance Générale'!G57+'Balance Générale'!G58+'Balance Générale'!G59+'Balance Générale'!G60+'Balance Générale'!G61</f>
        <v>0</v>
      </c>
      <c r="D11" s="140"/>
      <c r="E11" s="130"/>
      <c r="F11" s="138" t="s">
        <v>549</v>
      </c>
      <c r="G11" s="139">
        <f>'Balance Générale'!G266+'Balance Générale'!G267</f>
        <v>0</v>
      </c>
      <c r="H11" s="140"/>
    </row>
    <row r="12" spans="2:8" ht="15">
      <c r="B12" s="138" t="s">
        <v>550</v>
      </c>
      <c r="C12" s="139">
        <f>'Balance Générale'!G63</f>
        <v>0</v>
      </c>
      <c r="D12" s="140"/>
      <c r="E12" s="130"/>
      <c r="F12" s="138" t="s">
        <v>551</v>
      </c>
      <c r="G12" s="139">
        <f>'Balance Générale'!G268</f>
        <v>0</v>
      </c>
      <c r="H12" s="140"/>
    </row>
    <row r="13" spans="2:8" ht="15">
      <c r="B13" s="138" t="s">
        <v>552</v>
      </c>
      <c r="C13" s="139">
        <f>'Balance Générale'!G64</f>
        <v>0</v>
      </c>
      <c r="D13" s="140"/>
      <c r="E13" s="130"/>
      <c r="F13" s="138" t="s">
        <v>553</v>
      </c>
      <c r="G13" s="139">
        <f>'Balance Générale'!G269</f>
        <v>0</v>
      </c>
      <c r="H13" s="140"/>
    </row>
    <row r="14" spans="2:8" ht="15">
      <c r="B14" s="138" t="s">
        <v>554</v>
      </c>
      <c r="C14" s="139">
        <f>'Balance Générale'!G65+'Balance Générale'!G66+'Balance Générale'!G67+'Balance Générale'!G68+'Balance Générale'!G69+'Balance Générale'!G70+'Balance Générale'!G71+'Balance Générale'!G72+'Balance Générale'!G73</f>
        <v>0</v>
      </c>
      <c r="D14" s="140"/>
      <c r="E14" s="130"/>
      <c r="F14" s="138" t="s">
        <v>555</v>
      </c>
      <c r="G14" s="139">
        <f>'Balance Générale'!G270</f>
        <v>0</v>
      </c>
      <c r="H14" s="140"/>
    </row>
    <row r="15" spans="2:8" ht="15.75">
      <c r="B15" s="141" t="s">
        <v>556</v>
      </c>
      <c r="C15" s="142">
        <f>SUM(C10:C14)</f>
        <v>0</v>
      </c>
      <c r="D15" s="142">
        <f>SUM(D10:D14)</f>
        <v>0</v>
      </c>
      <c r="E15" s="130"/>
      <c r="F15" s="138" t="s">
        <v>557</v>
      </c>
      <c r="G15" s="139">
        <f>'Balance Générale'!G271</f>
        <v>0</v>
      </c>
      <c r="H15" s="140"/>
    </row>
    <row r="16" spans="2:8" ht="15.75">
      <c r="B16" s="138" t="s">
        <v>558</v>
      </c>
      <c r="C16" s="142">
        <f>'Balance Générale'!G62</f>
        <v>0</v>
      </c>
      <c r="D16" s="143"/>
      <c r="E16" s="130"/>
      <c r="F16" s="138" t="s">
        <v>559</v>
      </c>
      <c r="G16" s="139">
        <f>'Balance Générale'!G272+'Balance Générale'!G273+'Balance Générale'!G274+'Balance Générale'!G275+'Balance Générale'!G276+'Balance Générale'!G277+'Balance Générale'!G278+'Balance Générale'!G279</f>
        <v>0</v>
      </c>
      <c r="H16" s="140"/>
    </row>
    <row r="17" spans="2:8" ht="15.75">
      <c r="B17" s="132"/>
      <c r="C17" s="133"/>
      <c r="D17" s="133"/>
      <c r="E17" s="130"/>
      <c r="F17" s="141" t="s">
        <v>560</v>
      </c>
      <c r="G17" s="142">
        <f>SUM(G10:G16)</f>
        <v>0</v>
      </c>
      <c r="H17" s="142">
        <f>SUM(H10:H16)</f>
        <v>0</v>
      </c>
    </row>
    <row r="18" spans="2:8" ht="15.75">
      <c r="B18" s="136" t="s">
        <v>561</v>
      </c>
      <c r="C18" s="137">
        <f>C9</f>
        <v>0</v>
      </c>
      <c r="D18" s="137" t="str">
        <f>D9</f>
        <v>N-1 ou N+1</v>
      </c>
      <c r="E18" s="130"/>
      <c r="F18" s="144"/>
      <c r="G18" s="145"/>
      <c r="H18" s="145"/>
    </row>
    <row r="19" spans="2:8" ht="15.75">
      <c r="B19" s="138" t="s">
        <v>562</v>
      </c>
      <c r="C19" s="139">
        <f>'Balance Générale'!G76+'Balance Générale'!G75</f>
        <v>0</v>
      </c>
      <c r="D19" s="140"/>
      <c r="E19" s="130"/>
      <c r="F19" s="136" t="s">
        <v>563</v>
      </c>
      <c r="G19" s="137">
        <f>G9</f>
        <v>0</v>
      </c>
      <c r="H19" s="137" t="str">
        <f>H9</f>
        <v>N-1 ou N+1</v>
      </c>
    </row>
    <row r="20" spans="2:8" ht="15">
      <c r="B20" s="138" t="s">
        <v>564</v>
      </c>
      <c r="C20" s="139">
        <f>'Balance Générale'!G77+'Balance Générale'!G78</f>
        <v>0</v>
      </c>
      <c r="D20" s="140"/>
      <c r="E20" s="130"/>
      <c r="F20" s="138" t="s">
        <v>565</v>
      </c>
      <c r="G20" s="139">
        <f>'Balance Générale'!G298+'Balance Générale'!G299</f>
        <v>0</v>
      </c>
      <c r="H20" s="140"/>
    </row>
    <row r="21" spans="2:8" ht="15">
      <c r="B21" s="138" t="s">
        <v>566</v>
      </c>
      <c r="C21" s="139">
        <f>'Balance Générale'!G79+'Balance Générale'!G80+'Balance Générale'!G81+'Balance Générale'!G82</f>
        <v>0</v>
      </c>
      <c r="D21" s="140"/>
      <c r="E21" s="130"/>
      <c r="F21" s="138" t="s">
        <v>567</v>
      </c>
      <c r="G21" s="139">
        <f>'Balance Générale'!G300+'Balance Générale'!G301</f>
        <v>0</v>
      </c>
      <c r="H21" s="140"/>
    </row>
    <row r="22" spans="2:8" ht="15">
      <c r="B22" s="138" t="s">
        <v>568</v>
      </c>
      <c r="C22" s="139">
        <f>'Balance Générale'!G83</f>
        <v>0</v>
      </c>
      <c r="D22" s="140"/>
      <c r="E22" s="130"/>
      <c r="F22" s="138" t="s">
        <v>569</v>
      </c>
      <c r="G22" s="139">
        <f>'Balance Générale'!G302+'Balance Générale'!G303+'Balance Générale'!G304+'Balance Générale'!G305</f>
        <v>0</v>
      </c>
      <c r="H22" s="140"/>
    </row>
    <row r="23" spans="2:8" ht="15">
      <c r="B23" s="138" t="s">
        <v>570</v>
      </c>
      <c r="C23" s="139">
        <f>'Balance Générale'!G84+'Balance Générale'!G85+'Balance Générale'!G86+'Balance Générale'!G87</f>
        <v>0</v>
      </c>
      <c r="D23" s="140"/>
      <c r="E23" s="130"/>
      <c r="F23" s="138" t="s">
        <v>571</v>
      </c>
      <c r="G23" s="139">
        <f>'Balance Générale'!G306+'Balance Générale'!G307+'Balance Générale'!G297</f>
        <v>0</v>
      </c>
      <c r="H23" s="140"/>
    </row>
    <row r="24" spans="2:8" ht="15.75">
      <c r="B24" s="138" t="s">
        <v>572</v>
      </c>
      <c r="C24" s="139">
        <f>'Balance Générale'!G88+'Balance Générale'!G89+'Balance Générale'!G90+'Balance Générale'!G91+'Balance Générale'!G92+'Balance Générale'!G93+'Balance Générale'!G94</f>
        <v>0</v>
      </c>
      <c r="D24" s="140"/>
      <c r="E24" s="130"/>
      <c r="F24" s="141" t="s">
        <v>573</v>
      </c>
      <c r="G24" s="142">
        <f>SUM(G20:G23)</f>
        <v>0</v>
      </c>
      <c r="H24" s="142">
        <f>SUM(H20:H23)</f>
        <v>0</v>
      </c>
    </row>
    <row r="25" spans="2:8" ht="15">
      <c r="B25" s="138" t="s">
        <v>574</v>
      </c>
      <c r="C25" s="139">
        <f>'Balance Générale'!G95</f>
        <v>0</v>
      </c>
      <c r="D25" s="140"/>
      <c r="E25" s="130"/>
      <c r="F25" s="144"/>
      <c r="G25" s="145"/>
      <c r="H25" s="145"/>
    </row>
    <row r="26" spans="2:8" ht="15.75">
      <c r="B26" s="138" t="s">
        <v>575</v>
      </c>
      <c r="C26" s="139">
        <f>+'Balance Générale'!G96+'Balance Générale'!G97+'Balance Générale'!G98+'Balance Générale'!G99+'Balance Générale'!G100</f>
        <v>0</v>
      </c>
      <c r="D26" s="140"/>
      <c r="E26" s="130"/>
      <c r="F26" s="136" t="s">
        <v>576</v>
      </c>
      <c r="G26" s="137">
        <f>G19</f>
        <v>0</v>
      </c>
      <c r="H26" s="137" t="str">
        <f>H19</f>
        <v>N-1 ou N+1</v>
      </c>
    </row>
    <row r="27" spans="2:8" ht="15.75">
      <c r="B27" s="141" t="s">
        <v>577</v>
      </c>
      <c r="C27" s="142">
        <f>SUM(C19:C26)</f>
        <v>0</v>
      </c>
      <c r="D27" s="142">
        <f>SUM(D19:D26)</f>
        <v>0</v>
      </c>
      <c r="E27" s="130"/>
      <c r="F27" s="138" t="s">
        <v>578</v>
      </c>
      <c r="G27" s="139">
        <f>'Balance Générale'!G280</f>
        <v>0</v>
      </c>
      <c r="H27" s="140"/>
    </row>
    <row r="28" spans="2:8" ht="15">
      <c r="B28" s="132"/>
      <c r="C28" s="133"/>
      <c r="D28" s="133"/>
      <c r="E28" s="130"/>
      <c r="F28" s="138" t="s">
        <v>579</v>
      </c>
      <c r="G28" s="139">
        <f>'Balance Générale'!G286</f>
        <v>0</v>
      </c>
      <c r="H28" s="140"/>
    </row>
    <row r="29" spans="2:8" ht="15.75">
      <c r="B29" s="136" t="s">
        <v>580</v>
      </c>
      <c r="C29" s="137">
        <f>C18</f>
        <v>0</v>
      </c>
      <c r="D29" s="137" t="str">
        <f>D18</f>
        <v>N-1 ou N+1</v>
      </c>
      <c r="E29" s="130"/>
      <c r="F29" s="138" t="s">
        <v>581</v>
      </c>
      <c r="G29" s="139">
        <f>'Balance Générale'!G289</f>
        <v>0</v>
      </c>
      <c r="H29" s="140"/>
    </row>
    <row r="30" spans="2:8" ht="15">
      <c r="B30" s="138" t="s">
        <v>582</v>
      </c>
      <c r="C30" s="139">
        <f>'Balance Générale'!G103+'Balance Générale'!G104+'Balance Générale'!G105</f>
        <v>0</v>
      </c>
      <c r="D30" s="140"/>
      <c r="E30" s="130"/>
      <c r="F30" s="138" t="s">
        <v>583</v>
      </c>
      <c r="G30" s="139">
        <f>'Balance Générale'!G308</f>
        <v>0</v>
      </c>
      <c r="H30" s="140"/>
    </row>
    <row r="31" spans="2:8" ht="15">
      <c r="B31" s="138" t="s">
        <v>584</v>
      </c>
      <c r="C31" s="139">
        <f>'Balance Générale'!G106+'Balance Générale'!G107+'Balance Générale'!G108+'Balance Générale'!G109</f>
        <v>0</v>
      </c>
      <c r="D31" s="140"/>
      <c r="E31" s="130"/>
      <c r="F31" s="138" t="s">
        <v>585</v>
      </c>
      <c r="G31" s="139">
        <f>'Balance Générale'!G325</f>
        <v>0</v>
      </c>
      <c r="H31" s="140"/>
    </row>
    <row r="32" spans="2:8" ht="15">
      <c r="B32" s="138" t="s">
        <v>586</v>
      </c>
      <c r="C32" s="139">
        <f>'Balance Générale'!G110+'Balance Générale'!G111+'Balance Générale'!G112+'Balance Générale'!G113+'Balance Générale'!G114+'Balance Générale'!G115+'Balance Générale'!G116++'Balance Générale'!G117</f>
        <v>0</v>
      </c>
      <c r="D32" s="140"/>
      <c r="E32" s="130"/>
      <c r="F32" s="138" t="s">
        <v>587</v>
      </c>
      <c r="G32" s="139">
        <f>'Balance Générale'!G341</f>
        <v>0</v>
      </c>
      <c r="H32" s="140"/>
    </row>
    <row r="33" spans="2:8" ht="15">
      <c r="B33" s="138" t="s">
        <v>588</v>
      </c>
      <c r="C33" s="139">
        <f>'Balance Générale'!G118</f>
        <v>0</v>
      </c>
      <c r="D33" s="140"/>
      <c r="E33" s="130"/>
      <c r="F33" s="138" t="s">
        <v>589</v>
      </c>
      <c r="G33" s="139">
        <f>'Balance Générale'!G366</f>
        <v>0</v>
      </c>
      <c r="H33" s="140"/>
    </row>
    <row r="34" spans="2:8" ht="15.75">
      <c r="B34" s="138" t="s">
        <v>590</v>
      </c>
      <c r="C34" s="139">
        <f>'Balance Générale'!G119+'Balance Générale'!G120+'Balance Générale'!G121+'Balance Générale'!G122+'Balance Générale'!G123</f>
        <v>0</v>
      </c>
      <c r="D34" s="140"/>
      <c r="E34" s="130"/>
      <c r="F34" s="141" t="s">
        <v>591</v>
      </c>
      <c r="G34" s="142">
        <f>SUM(G27:G33)</f>
        <v>0</v>
      </c>
      <c r="H34" s="142">
        <f>SUM(H27:H33)</f>
        <v>0</v>
      </c>
    </row>
    <row r="35" spans="2:8" ht="15">
      <c r="B35" s="138" t="s">
        <v>592</v>
      </c>
      <c r="C35" s="139">
        <f>'Balance Générale'!G124+'Balance Générale'!G125+'Balance Générale'!G126+'Balance Générale'!G127</f>
        <v>0</v>
      </c>
      <c r="D35" s="140"/>
      <c r="E35" s="130"/>
      <c r="F35" s="146"/>
      <c r="G35" s="147"/>
      <c r="H35" s="147"/>
    </row>
    <row r="36" spans="2:8" ht="15">
      <c r="B36" s="138" t="s">
        <v>593</v>
      </c>
      <c r="C36" s="139">
        <f>'Balance Générale'!G128</f>
        <v>0</v>
      </c>
      <c r="D36" s="140"/>
      <c r="E36" s="130"/>
      <c r="F36"/>
      <c r="G36"/>
      <c r="H36"/>
    </row>
    <row r="37" spans="2:8" ht="15.75">
      <c r="B37" s="138" t="s">
        <v>594</v>
      </c>
      <c r="C37" s="139">
        <f>'Balance Générale'!G129+'Balance Générale'!G130+'Balance Générale'!G131+'Balance Générale'!G132+'Balance Générale'!G102</f>
        <v>0</v>
      </c>
      <c r="D37" s="140"/>
      <c r="E37" s="130"/>
      <c r="F37" s="148" t="s">
        <v>595</v>
      </c>
      <c r="G37" s="149">
        <f>G17+G24+G34</f>
        <v>0</v>
      </c>
      <c r="H37" s="149">
        <f>H17+H24+H34</f>
        <v>0</v>
      </c>
    </row>
    <row r="38" spans="2:8" ht="15.75">
      <c r="B38" s="141" t="s">
        <v>596</v>
      </c>
      <c r="C38" s="142">
        <f>SUM(C30:C37)</f>
        <v>0</v>
      </c>
      <c r="D38" s="142">
        <f>SUM(D30:D37)</f>
        <v>0</v>
      </c>
      <c r="E38" s="130"/>
      <c r="F38" s="130"/>
      <c r="G38" s="150"/>
      <c r="H38" s="150"/>
    </row>
    <row r="39" spans="2:8" ht="15.75">
      <c r="B39" s="132"/>
      <c r="C39" s="133"/>
      <c r="D39" s="133"/>
      <c r="E39" s="130"/>
      <c r="F39" s="148" t="str">
        <f>"RESULTAT"&amp;IF(G39&gt;0," EXEDENTAIRE",IF(G39&lt;0," DEFICITAIRE"," "))</f>
        <v>RESULTAT </v>
      </c>
      <c r="G39" s="149">
        <f>G37-C56</f>
        <v>0</v>
      </c>
      <c r="H39" s="149">
        <f>H37-D56</f>
        <v>0</v>
      </c>
    </row>
    <row r="40" spans="2:8" ht="15.75">
      <c r="B40" s="136" t="s">
        <v>597</v>
      </c>
      <c r="C40" s="137">
        <f>C29</f>
        <v>0</v>
      </c>
      <c r="D40" s="137" t="str">
        <f>D29</f>
        <v>N-1 ou N+1</v>
      </c>
      <c r="E40" s="130"/>
      <c r="F40" s="130"/>
      <c r="G40" s="150"/>
      <c r="H40" s="150"/>
    </row>
    <row r="41" spans="2:8" ht="15">
      <c r="B41" s="138" t="s">
        <v>598</v>
      </c>
      <c r="C41" s="139">
        <f>'Balance Générale'!G161+'Balance Générale'!G162+'Balance Générale'!G163+'Balance Générale'!G164+'Balance Générale'!G165+'Balance Générale'!G166+'Balance Générale'!G160</f>
        <v>0</v>
      </c>
      <c r="D41" s="140"/>
      <c r="E41" s="130"/>
      <c r="F41" s="130" t="s">
        <v>599</v>
      </c>
      <c r="G41"/>
      <c r="H41"/>
    </row>
    <row r="42" spans="2:8" ht="15">
      <c r="B42" s="138" t="s">
        <v>600</v>
      </c>
      <c r="C42" s="139">
        <f>'Balance Générale'!G167+'Balance Générale'!G168+'Balance Générale'!G169+'Balance Générale'!G170+'Balance Générale'!G171+'Balance Générale'!G172</f>
        <v>0</v>
      </c>
      <c r="D42" s="140"/>
      <c r="E42" s="130"/>
      <c r="F42"/>
      <c r="G42"/>
      <c r="H42"/>
    </row>
    <row r="43" spans="2:8" ht="15">
      <c r="B43" s="138" t="s">
        <v>601</v>
      </c>
      <c r="C43" s="139">
        <f>'Balance Générale'!G173+'Balance Générale'!G174+'Balance Générale'!G175+'Balance Générale'!G176+'Balance Générale'!G177+'Balance Générale'!G178</f>
        <v>0</v>
      </c>
      <c r="D43" s="140"/>
      <c r="E43" s="130"/>
      <c r="F43" s="130" t="s">
        <v>602</v>
      </c>
      <c r="G43"/>
      <c r="H43"/>
    </row>
    <row r="44" spans="2:8" ht="15">
      <c r="B44" s="138" t="s">
        <v>603</v>
      </c>
      <c r="C44" s="139">
        <f>'Balance Générale'!G179</f>
        <v>0</v>
      </c>
      <c r="D44" s="140"/>
      <c r="E44" s="130"/>
      <c r="F44"/>
      <c r="G44"/>
      <c r="H44"/>
    </row>
    <row r="45" spans="2:8" ht="15.75">
      <c r="B45" s="141" t="s">
        <v>604</v>
      </c>
      <c r="C45" s="142">
        <f>SUM(C41:C44)</f>
        <v>0</v>
      </c>
      <c r="D45" s="142">
        <f>SUM(D41:D44)</f>
        <v>0</v>
      </c>
      <c r="E45" s="130"/>
      <c r="F45" s="350" t="s">
        <v>605</v>
      </c>
      <c r="G45" s="350"/>
      <c r="H45"/>
    </row>
    <row r="46" spans="2:8" ht="15">
      <c r="B46" s="144"/>
      <c r="C46" s="145"/>
      <c r="D46" s="145"/>
      <c r="E46" s="130"/>
      <c r="F46"/>
      <c r="G46"/>
      <c r="H46"/>
    </row>
    <row r="47" spans="2:8" ht="15.75">
      <c r="B47" s="136" t="s">
        <v>606</v>
      </c>
      <c r="C47" s="137">
        <f>C40</f>
        <v>0</v>
      </c>
      <c r="D47" s="137" t="str">
        <f>D40</f>
        <v>N-1 ou N+1</v>
      </c>
      <c r="E47" s="130"/>
      <c r="F47"/>
      <c r="G47"/>
      <c r="H47"/>
    </row>
    <row r="48" spans="2:8" ht="15">
      <c r="B48" s="138" t="s">
        <v>607</v>
      </c>
      <c r="C48" s="139">
        <f>'Balance Générale'!G133</f>
        <v>0</v>
      </c>
      <c r="D48" s="140"/>
      <c r="E48" s="130"/>
      <c r="F48"/>
      <c r="G48"/>
      <c r="H48"/>
    </row>
    <row r="49" spans="2:8" ht="15">
      <c r="B49" s="138" t="s">
        <v>608</v>
      </c>
      <c r="C49" s="139">
        <f>'Balance Générale'!G180</f>
        <v>0</v>
      </c>
      <c r="D49" s="140"/>
      <c r="E49" s="130"/>
      <c r="F49" s="350" t="s">
        <v>609</v>
      </c>
      <c r="G49" s="350"/>
      <c r="H49"/>
    </row>
    <row r="50" spans="2:8" ht="15">
      <c r="B50" s="138" t="s">
        <v>610</v>
      </c>
      <c r="C50" s="139">
        <f>'Balance Générale'!G194</f>
        <v>0</v>
      </c>
      <c r="D50" s="140"/>
      <c r="E50" s="130"/>
      <c r="F50"/>
      <c r="G50"/>
      <c r="H50"/>
    </row>
    <row r="51" spans="2:8" ht="15">
      <c r="B51" s="138" t="s">
        <v>611</v>
      </c>
      <c r="C51" s="139">
        <f>'Balance Générale'!G205</f>
        <v>0</v>
      </c>
      <c r="D51" s="140"/>
      <c r="E51" s="130"/>
      <c r="F51"/>
      <c r="G51"/>
      <c r="H51"/>
    </row>
    <row r="52" spans="2:8" ht="15">
      <c r="B52" s="138" t="s">
        <v>612</v>
      </c>
      <c r="C52" s="139">
        <f>'Balance Générale'!G224</f>
        <v>0</v>
      </c>
      <c r="D52" s="140"/>
      <c r="E52" s="130"/>
      <c r="F52"/>
      <c r="G52"/>
      <c r="H52"/>
    </row>
    <row r="53" spans="2:8" ht="15">
      <c r="B53" s="138" t="s">
        <v>613</v>
      </c>
      <c r="C53" s="139">
        <f>'Balance Générale'!G255</f>
        <v>0</v>
      </c>
      <c r="D53" s="140"/>
      <c r="E53" s="130"/>
      <c r="F53"/>
      <c r="G53"/>
      <c r="H53"/>
    </row>
    <row r="54" spans="2:8" ht="15.75">
      <c r="B54" s="141" t="s">
        <v>614</v>
      </c>
      <c r="C54" s="142">
        <f>SUM(C48:C53)</f>
        <v>0</v>
      </c>
      <c r="D54" s="142">
        <f>SUM(D48:D53)</f>
        <v>0</v>
      </c>
      <c r="E54" s="130"/>
      <c r="F54"/>
      <c r="G54"/>
      <c r="H54"/>
    </row>
    <row r="55" spans="2:8" ht="15">
      <c r="B55"/>
      <c r="C55"/>
      <c r="D55"/>
      <c r="E55" s="130"/>
      <c r="F55"/>
      <c r="G55"/>
      <c r="H55"/>
    </row>
    <row r="56" spans="2:8" ht="15.75">
      <c r="B56" s="148" t="s">
        <v>615</v>
      </c>
      <c r="C56" s="151">
        <f>C15+C16+C27+C38+C45+C54</f>
        <v>0</v>
      </c>
      <c r="D56" s="151">
        <f>D15+D16+D27+D38+D45+D54</f>
        <v>0</v>
      </c>
      <c r="E56" s="130"/>
      <c r="F56"/>
      <c r="G56"/>
      <c r="H56"/>
    </row>
    <row r="57" spans="2:8" ht="15">
      <c r="B57" s="132"/>
      <c r="C57" s="133"/>
      <c r="D57" s="133"/>
      <c r="E57" s="130"/>
      <c r="F57"/>
      <c r="G57"/>
      <c r="H57"/>
    </row>
    <row r="58" spans="2:8" ht="15.75">
      <c r="B58" s="136" t="s">
        <v>616</v>
      </c>
      <c r="C58" s="137">
        <f>C47</f>
        <v>0</v>
      </c>
      <c r="D58" s="137" t="str">
        <f>D47</f>
        <v>N-1 ou N+1</v>
      </c>
      <c r="E58" s="130"/>
      <c r="F58" s="136" t="s">
        <v>617</v>
      </c>
      <c r="G58" s="137">
        <f>G26</f>
        <v>0</v>
      </c>
      <c r="H58" s="137" t="str">
        <f>H26</f>
        <v>N-1 ou N+1</v>
      </c>
    </row>
    <row r="59" spans="2:8" ht="15">
      <c r="B59" s="138" t="s">
        <v>618</v>
      </c>
      <c r="C59" s="139">
        <f>'Balance Générale'!G373</f>
        <v>0</v>
      </c>
      <c r="D59" s="140"/>
      <c r="E59" s="130"/>
      <c r="F59" s="138" t="s">
        <v>619</v>
      </c>
      <c r="G59" s="139">
        <f>'Balance Générale'!G378</f>
        <v>0</v>
      </c>
      <c r="H59" s="140"/>
    </row>
    <row r="60" spans="2:8" ht="15">
      <c r="B60" s="138" t="s">
        <v>620</v>
      </c>
      <c r="C60" s="139">
        <f>'Balance Générale'!G374</f>
        <v>0</v>
      </c>
      <c r="D60" s="140"/>
      <c r="E60" s="130"/>
      <c r="F60" s="138" t="s">
        <v>621</v>
      </c>
      <c r="G60" s="139">
        <f>'Balance Générale'!G379</f>
        <v>0</v>
      </c>
      <c r="H60" s="140"/>
    </row>
    <row r="61" spans="2:8" ht="15">
      <c r="B61" s="138" t="s">
        <v>622</v>
      </c>
      <c r="C61" s="139">
        <f>'Balance Générale'!G375</f>
        <v>0</v>
      </c>
      <c r="D61" s="140"/>
      <c r="E61" s="130"/>
      <c r="F61" s="138" t="s">
        <v>623</v>
      </c>
      <c r="G61" s="139">
        <f>'Balance Générale'!G380</f>
        <v>0</v>
      </c>
      <c r="H61" s="140"/>
    </row>
    <row r="62" spans="2:8" ht="15.75">
      <c r="B62" s="138" t="s">
        <v>624</v>
      </c>
      <c r="C62" s="139">
        <f>'Balance Générale'!G376</f>
        <v>0</v>
      </c>
      <c r="D62" s="140"/>
      <c r="E62" s="130"/>
      <c r="F62" s="141" t="s">
        <v>625</v>
      </c>
      <c r="G62" s="142">
        <f>SUM(G59:G61)</f>
        <v>0</v>
      </c>
      <c r="H62" s="142">
        <f>SUM(H59:H61)</f>
        <v>0</v>
      </c>
    </row>
    <row r="63" spans="2:8" ht="15.75">
      <c r="B63" s="141" t="s">
        <v>626</v>
      </c>
      <c r="C63" s="142">
        <f>SUM(C59:C62)</f>
        <v>0</v>
      </c>
      <c r="D63" s="142">
        <f>SUM(D59:D62)</f>
        <v>0</v>
      </c>
      <c r="E63" s="130"/>
      <c r="F63"/>
      <c r="G63"/>
      <c r="H63"/>
    </row>
    <row r="64" spans="2:8" ht="15">
      <c r="B64"/>
      <c r="C64"/>
      <c r="D64"/>
      <c r="E64" s="130"/>
      <c r="F64"/>
      <c r="G64"/>
      <c r="H64"/>
    </row>
    <row r="65" spans="2:8" ht="15">
      <c r="B65" s="152" t="s">
        <v>542</v>
      </c>
      <c r="C65" s="153">
        <f>C63+C56</f>
        <v>0</v>
      </c>
      <c r="D65" s="153"/>
      <c r="E65" s="130"/>
      <c r="F65" s="152" t="s">
        <v>543</v>
      </c>
      <c r="G65" s="153">
        <f>G37-G39+G62</f>
        <v>0</v>
      </c>
      <c r="H65" s="153"/>
    </row>
    <row r="66" spans="2:8" ht="12.75">
      <c r="B66"/>
      <c r="C66"/>
      <c r="D66"/>
      <c r="E66"/>
      <c r="F66"/>
      <c r="G66"/>
      <c r="H66"/>
    </row>
    <row r="67" spans="2:8" ht="12.75">
      <c r="B67"/>
      <c r="C67"/>
      <c r="D67"/>
      <c r="E67"/>
      <c r="F67"/>
      <c r="G67"/>
      <c r="H67"/>
    </row>
    <row r="68" spans="2:8" ht="12.75">
      <c r="B68"/>
      <c r="C68"/>
      <c r="D68"/>
      <c r="E68" s="126"/>
      <c r="F68"/>
      <c r="G68"/>
      <c r="H68"/>
    </row>
    <row r="69" spans="2:8" ht="15">
      <c r="B69"/>
      <c r="C69"/>
      <c r="D69"/>
      <c r="E69" s="126"/>
      <c r="F69"/>
      <c r="G69" s="154"/>
      <c r="H69" s="154"/>
    </row>
    <row r="70" spans="2:8" ht="12.75">
      <c r="B70"/>
      <c r="C70"/>
      <c r="D70"/>
      <c r="E70" s="126"/>
      <c r="F70" s="126"/>
      <c r="G70" s="125"/>
      <c r="H70" s="125"/>
    </row>
    <row r="71" spans="2:8" ht="12.75">
      <c r="B71"/>
      <c r="C71"/>
      <c r="D71"/>
      <c r="E71" s="126"/>
      <c r="F71" s="126"/>
      <c r="G71" s="125"/>
      <c r="H71" s="125"/>
    </row>
    <row r="72" spans="2:8" ht="12.75">
      <c r="B72"/>
      <c r="C72"/>
      <c r="D72"/>
      <c r="E72" s="126"/>
      <c r="F72" s="126"/>
      <c r="G72" s="125"/>
      <c r="H72" s="125"/>
    </row>
    <row r="73" spans="2:8" ht="12.75">
      <c r="B73" s="124"/>
      <c r="C73" s="125"/>
      <c r="D73" s="125"/>
      <c r="E73" s="126"/>
      <c r="F73" s="126"/>
      <c r="G73" s="125"/>
      <c r="H73" s="125"/>
    </row>
    <row r="74" spans="2:8" ht="12.75">
      <c r="B74" s="155"/>
      <c r="C74" s="156"/>
      <c r="D74" s="156"/>
      <c r="E74" s="126"/>
      <c r="F74" s="126"/>
      <c r="G74" s="125"/>
      <c r="H74" s="125"/>
    </row>
    <row r="75" spans="2:8" ht="12.75">
      <c r="B75" s="124"/>
      <c r="C75" s="125"/>
      <c r="D75" s="125"/>
      <c r="E75" s="126"/>
      <c r="F75" s="126"/>
      <c r="G75" s="125"/>
      <c r="H75" s="125"/>
    </row>
    <row r="76" spans="2:8" ht="12.75">
      <c r="B76" s="124"/>
      <c r="C76" s="125"/>
      <c r="D76" s="125"/>
      <c r="E76" s="126"/>
      <c r="F76" s="126"/>
      <c r="G76" s="125"/>
      <c r="H76" s="125"/>
    </row>
    <row r="77" spans="2:8" ht="12.75">
      <c r="B77" s="124"/>
      <c r="C77" s="125"/>
      <c r="D77" s="125"/>
      <c r="E77" s="126"/>
      <c r="F77" s="126"/>
      <c r="G77" s="125"/>
      <c r="H77" s="125"/>
    </row>
    <row r="78" spans="2:8" ht="12.75">
      <c r="B78" s="124"/>
      <c r="C78" s="125"/>
      <c r="D78" s="125"/>
      <c r="E78" s="126"/>
      <c r="F78" s="126"/>
      <c r="G78" s="125"/>
      <c r="H78" s="125"/>
    </row>
    <row r="79" spans="2:8" ht="12.75">
      <c r="B79" s="124"/>
      <c r="C79" s="125"/>
      <c r="D79" s="125"/>
      <c r="E79" s="126"/>
      <c r="F79" s="126"/>
      <c r="G79" s="125"/>
      <c r="H79" s="125"/>
    </row>
    <row r="80" spans="2:8" ht="12.75">
      <c r="B80" s="124"/>
      <c r="C80" s="125"/>
      <c r="D80" s="125"/>
      <c r="E80" s="126"/>
      <c r="F80" s="126"/>
      <c r="G80" s="125"/>
      <c r="H80" s="125"/>
    </row>
    <row r="81" spans="2:8" ht="12.75">
      <c r="B81" s="124"/>
      <c r="C81" s="125"/>
      <c r="D81" s="125"/>
      <c r="E81" s="126"/>
      <c r="F81" s="126"/>
      <c r="G81" s="125"/>
      <c r="H81" s="125"/>
    </row>
    <row r="82" spans="2:8" ht="12.75">
      <c r="B82" s="124"/>
      <c r="C82" s="125"/>
      <c r="D82" s="125"/>
      <c r="E82" s="126"/>
      <c r="F82" s="126"/>
      <c r="G82" s="125"/>
      <c r="H82" s="125"/>
    </row>
    <row r="83" spans="2:8" ht="12.75">
      <c r="B83" s="124"/>
      <c r="C83" s="125"/>
      <c r="D83" s="125"/>
      <c r="E83" s="126"/>
      <c r="F83" s="126"/>
      <c r="G83" s="125"/>
      <c r="H83" s="125"/>
    </row>
    <row r="84" spans="2:8" ht="12.75">
      <c r="B84" s="124"/>
      <c r="C84" s="125"/>
      <c r="D84" s="125"/>
      <c r="E84" s="126"/>
      <c r="F84" s="126"/>
      <c r="G84" s="125"/>
      <c r="H84" s="125"/>
    </row>
    <row r="85" spans="2:8" ht="12.75">
      <c r="B85" s="124"/>
      <c r="C85" s="125"/>
      <c r="D85" s="125"/>
      <c r="E85" s="126"/>
      <c r="F85" s="126"/>
      <c r="G85" s="125"/>
      <c r="H85" s="125"/>
    </row>
    <row r="86" spans="2:8" ht="12.75">
      <c r="B86" s="124"/>
      <c r="C86" s="125"/>
      <c r="D86" s="125"/>
      <c r="E86" s="126"/>
      <c r="F86" s="126"/>
      <c r="G86" s="125"/>
      <c r="H86" s="125"/>
    </row>
    <row r="87" spans="2:8" ht="12.75">
      <c r="B87" s="124"/>
      <c r="C87" s="125"/>
      <c r="D87" s="125"/>
      <c r="E87" s="126"/>
      <c r="F87" s="126"/>
      <c r="G87" s="125"/>
      <c r="H87" s="125"/>
    </row>
    <row r="88" spans="2:8" ht="12.75">
      <c r="B88" s="124"/>
      <c r="C88" s="125"/>
      <c r="D88" s="125"/>
      <c r="E88" s="126"/>
      <c r="F88" s="126"/>
      <c r="G88" s="125"/>
      <c r="H88" s="125"/>
    </row>
    <row r="89" spans="2:8" ht="12.75">
      <c r="B89" s="124"/>
      <c r="C89" s="125"/>
      <c r="D89" s="125"/>
      <c r="E89" s="126"/>
      <c r="F89" s="126"/>
      <c r="G89" s="125"/>
      <c r="H89" s="125"/>
    </row>
    <row r="90" spans="2:8" ht="12.75">
      <c r="B90" s="124"/>
      <c r="C90" s="125"/>
      <c r="D90" s="125"/>
      <c r="E90" s="126"/>
      <c r="F90" s="126"/>
      <c r="G90" s="125"/>
      <c r="H90" s="125"/>
    </row>
    <row r="91" spans="2:8" ht="12.75">
      <c r="B91" s="124"/>
      <c r="C91" s="125"/>
      <c r="D91" s="125"/>
      <c r="E91" s="126"/>
      <c r="F91" s="126"/>
      <c r="G91" s="125"/>
      <c r="H91" s="125"/>
    </row>
    <row r="92" spans="2:8" ht="12.75">
      <c r="B92" s="124"/>
      <c r="C92" s="125"/>
      <c r="D92" s="125"/>
      <c r="E92" s="126"/>
      <c r="F92" s="126"/>
      <c r="G92" s="125"/>
      <c r="H92" s="125"/>
    </row>
    <row r="93" spans="2:8" ht="12.75">
      <c r="B93" s="124"/>
      <c r="C93" s="125"/>
      <c r="D93" s="125"/>
      <c r="E93" s="126"/>
      <c r="F93" s="126"/>
      <c r="G93" s="125"/>
      <c r="H93" s="125"/>
    </row>
    <row r="94" spans="2:8" ht="12.75">
      <c r="B94" s="124"/>
      <c r="C94" s="125"/>
      <c r="D94" s="125"/>
      <c r="E94" s="126"/>
      <c r="F94" s="126"/>
      <c r="G94" s="125"/>
      <c r="H94" s="125"/>
    </row>
    <row r="95" spans="2:8" ht="12.75">
      <c r="B95" s="124"/>
      <c r="C95" s="125"/>
      <c r="D95" s="125"/>
      <c r="E95" s="126"/>
      <c r="F95" s="126"/>
      <c r="G95" s="125"/>
      <c r="H95" s="125"/>
    </row>
    <row r="96" spans="2:8" ht="12.75">
      <c r="B96" s="124"/>
      <c r="C96" s="125"/>
      <c r="D96" s="125"/>
      <c r="E96" s="126"/>
      <c r="F96" s="126"/>
      <c r="G96" s="125"/>
      <c r="H96" s="125"/>
    </row>
    <row r="97" spans="2:8" ht="12.75">
      <c r="B97" s="124"/>
      <c r="C97" s="125"/>
      <c r="D97" s="125"/>
      <c r="E97" s="126"/>
      <c r="F97" s="126"/>
      <c r="G97" s="125"/>
      <c r="H97" s="125"/>
    </row>
    <row r="98" spans="2:8" ht="12.75">
      <c r="B98" s="124"/>
      <c r="C98" s="125"/>
      <c r="D98" s="125"/>
      <c r="E98" s="126"/>
      <c r="F98" s="126"/>
      <c r="G98" s="125"/>
      <c r="H98" s="125"/>
    </row>
    <row r="99" spans="2:8" ht="12.75">
      <c r="B99" s="124"/>
      <c r="C99" s="125"/>
      <c r="D99" s="125"/>
      <c r="E99" s="126"/>
      <c r="F99" s="126"/>
      <c r="G99" s="125"/>
      <c r="H99" s="125"/>
    </row>
    <row r="100" spans="2:8" ht="12.75">
      <c r="B100" s="124"/>
      <c r="C100" s="125"/>
      <c r="D100" s="125"/>
      <c r="E100" s="126"/>
      <c r="F100" s="126"/>
      <c r="G100" s="125"/>
      <c r="H100" s="125"/>
    </row>
    <row r="101" spans="2:8" ht="12.75">
      <c r="B101" s="124"/>
      <c r="C101" s="125"/>
      <c r="D101" s="125"/>
      <c r="E101" s="126"/>
      <c r="F101" s="126"/>
      <c r="G101" s="125"/>
      <c r="H101" s="125"/>
    </row>
    <row r="102" spans="2:8" ht="12.75">
      <c r="B102" s="124"/>
      <c r="C102" s="125"/>
      <c r="D102" s="125"/>
      <c r="E102" s="126"/>
      <c r="F102" s="126"/>
      <c r="G102" s="125"/>
      <c r="H102" s="125"/>
    </row>
    <row r="103" spans="2:8" ht="12.75">
      <c r="B103" s="124"/>
      <c r="C103" s="125"/>
      <c r="D103" s="125"/>
      <c r="E103" s="126"/>
      <c r="F103" s="126"/>
      <c r="G103" s="125"/>
      <c r="H103" s="125"/>
    </row>
    <row r="104" spans="2:8" ht="12.75">
      <c r="B104" s="124"/>
      <c r="C104" s="125"/>
      <c r="D104" s="125"/>
      <c r="E104" s="126"/>
      <c r="F104" s="126"/>
      <c r="G104" s="125"/>
      <c r="H104" s="125"/>
    </row>
    <row r="105" spans="2:8" ht="12.75">
      <c r="B105" s="124"/>
      <c r="C105" s="125"/>
      <c r="D105" s="125"/>
      <c r="E105" s="126"/>
      <c r="F105" s="126"/>
      <c r="G105" s="125"/>
      <c r="H105" s="125"/>
    </row>
    <row r="106" spans="2:8" ht="12.75">
      <c r="B106" s="124"/>
      <c r="C106" s="125"/>
      <c r="D106" s="125"/>
      <c r="E106" s="126"/>
      <c r="F106" s="126"/>
      <c r="G106" s="125"/>
      <c r="H106" s="125"/>
    </row>
    <row r="107" spans="2:8" ht="12.75">
      <c r="B107" s="124"/>
      <c r="C107" s="125"/>
      <c r="D107" s="125"/>
      <c r="E107" s="126"/>
      <c r="F107" s="126"/>
      <c r="G107" s="125"/>
      <c r="H107" s="125"/>
    </row>
    <row r="108" spans="2:8" ht="12.75">
      <c r="B108" s="124"/>
      <c r="C108" s="125"/>
      <c r="D108" s="125"/>
      <c r="E108" s="126"/>
      <c r="F108" s="126"/>
      <c r="G108" s="125"/>
      <c r="H108" s="125"/>
    </row>
    <row r="109" spans="2:8" ht="12.75">
      <c r="B109" s="124"/>
      <c r="C109" s="125"/>
      <c r="D109" s="125"/>
      <c r="E109" s="126"/>
      <c r="F109" s="126"/>
      <c r="G109" s="125"/>
      <c r="H109" s="125"/>
    </row>
    <row r="110" spans="2:8" ht="12.75">
      <c r="B110" s="124"/>
      <c r="C110" s="125"/>
      <c r="D110" s="125"/>
      <c r="E110" s="126"/>
      <c r="F110" s="126"/>
      <c r="G110" s="125"/>
      <c r="H110" s="125"/>
    </row>
    <row r="111" spans="2:8" ht="12.75">
      <c r="B111" s="124"/>
      <c r="C111" s="125"/>
      <c r="D111" s="125"/>
      <c r="E111" s="126"/>
      <c r="F111" s="126"/>
      <c r="G111" s="125"/>
      <c r="H111" s="125"/>
    </row>
    <row r="112" spans="2:8" ht="12.75">
      <c r="B112" s="124"/>
      <c r="C112" s="125"/>
      <c r="D112" s="125"/>
      <c r="E112" s="126"/>
      <c r="F112" s="126"/>
      <c r="G112" s="125"/>
      <c r="H112" s="125"/>
    </row>
    <row r="113" spans="2:8" ht="12.75">
      <c r="B113" s="124"/>
      <c r="C113" s="125"/>
      <c r="D113" s="125"/>
      <c r="E113" s="126"/>
      <c r="F113" s="126"/>
      <c r="G113" s="125"/>
      <c r="H113" s="125"/>
    </row>
    <row r="114" spans="2:8" ht="12.75">
      <c r="B114" s="124"/>
      <c r="C114" s="125"/>
      <c r="D114" s="125"/>
      <c r="E114" s="126"/>
      <c r="F114" s="126"/>
      <c r="G114" s="125"/>
      <c r="H114" s="125"/>
    </row>
    <row r="115" spans="2:8" ht="12.75">
      <c r="B115" s="124"/>
      <c r="C115" s="125"/>
      <c r="D115" s="125"/>
      <c r="E115" s="126"/>
      <c r="F115" s="126"/>
      <c r="G115" s="125"/>
      <c r="H115" s="125"/>
    </row>
    <row r="116" spans="2:8" ht="12.75">
      <c r="B116" s="124"/>
      <c r="C116" s="125"/>
      <c r="D116" s="125"/>
      <c r="E116" s="126"/>
      <c r="F116" s="126"/>
      <c r="G116" s="125"/>
      <c r="H116" s="125"/>
    </row>
    <row r="117" spans="2:8" ht="12.75">
      <c r="B117" s="124"/>
      <c r="C117" s="125"/>
      <c r="D117" s="125"/>
      <c r="E117" s="126"/>
      <c r="F117" s="126"/>
      <c r="G117" s="125"/>
      <c r="H117" s="125"/>
    </row>
    <row r="118" spans="2:8" ht="12.75">
      <c r="B118" s="124"/>
      <c r="C118" s="125"/>
      <c r="D118" s="125"/>
      <c r="E118" s="126"/>
      <c r="F118" s="126"/>
      <c r="G118" s="125"/>
      <c r="H118" s="125"/>
    </row>
    <row r="119" spans="2:8" ht="12.75">
      <c r="B119" s="124"/>
      <c r="C119" s="125"/>
      <c r="D119" s="125"/>
      <c r="E119" s="126"/>
      <c r="F119" s="126"/>
      <c r="G119" s="125"/>
      <c r="H119" s="125"/>
    </row>
    <row r="120" spans="2:8" ht="12.75">
      <c r="B120" s="124"/>
      <c r="C120" s="125"/>
      <c r="D120" s="125"/>
      <c r="E120" s="126"/>
      <c r="F120" s="126"/>
      <c r="G120" s="125"/>
      <c r="H120" s="125"/>
    </row>
    <row r="121" spans="2:8" ht="12.75">
      <c r="B121" s="124"/>
      <c r="C121" s="125"/>
      <c r="D121" s="125"/>
      <c r="E121" s="126"/>
      <c r="F121" s="126"/>
      <c r="G121" s="125"/>
      <c r="H121" s="125"/>
    </row>
    <row r="122" spans="2:8" ht="12.75">
      <c r="B122" s="124"/>
      <c r="C122" s="125"/>
      <c r="D122" s="125"/>
      <c r="E122" s="126"/>
      <c r="F122" s="126"/>
      <c r="G122" s="125"/>
      <c r="H122" s="125"/>
    </row>
    <row r="123" spans="2:8" ht="12.75">
      <c r="B123" s="124"/>
      <c r="C123" s="125"/>
      <c r="D123" s="125"/>
      <c r="E123" s="126"/>
      <c r="F123" s="126"/>
      <c r="G123" s="125"/>
      <c r="H123" s="125"/>
    </row>
    <row r="124" spans="2:8" ht="12.75">
      <c r="B124" s="124"/>
      <c r="C124" s="125"/>
      <c r="D124" s="125"/>
      <c r="E124" s="126"/>
      <c r="F124" s="126"/>
      <c r="G124" s="125"/>
      <c r="H124" s="125"/>
    </row>
    <row r="125" spans="2:8" ht="12.75">
      <c r="B125" s="124"/>
      <c r="C125" s="125"/>
      <c r="D125" s="125"/>
      <c r="E125" s="126"/>
      <c r="F125" s="126"/>
      <c r="G125" s="125"/>
      <c r="H125" s="125"/>
    </row>
    <row r="126" spans="2:8" ht="12.75">
      <c r="B126" s="124"/>
      <c r="C126" s="125"/>
      <c r="D126" s="125"/>
      <c r="E126" s="126"/>
      <c r="F126" s="126"/>
      <c r="G126" s="125"/>
      <c r="H126" s="125"/>
    </row>
    <row r="127" spans="2:8" ht="12.75">
      <c r="B127" s="124"/>
      <c r="C127" s="125"/>
      <c r="D127" s="125"/>
      <c r="E127" s="126"/>
      <c r="F127" s="126"/>
      <c r="G127" s="125"/>
      <c r="H127" s="125"/>
    </row>
    <row r="128" spans="2:8" ht="12.75">
      <c r="B128" s="124"/>
      <c r="C128" s="125"/>
      <c r="D128" s="125"/>
      <c r="E128" s="126"/>
      <c r="F128" s="126"/>
      <c r="G128" s="125"/>
      <c r="H128" s="125"/>
    </row>
    <row r="129" spans="2:8" ht="12.75">
      <c r="B129" s="124"/>
      <c r="C129" s="125"/>
      <c r="D129" s="125"/>
      <c r="E129" s="126"/>
      <c r="F129" s="126"/>
      <c r="G129" s="125"/>
      <c r="H129" s="125"/>
    </row>
    <row r="130" spans="2:8" ht="12.75">
      <c r="B130" s="124"/>
      <c r="C130" s="125"/>
      <c r="D130" s="125"/>
      <c r="E130" s="126"/>
      <c r="F130" s="126"/>
      <c r="G130" s="125"/>
      <c r="H130" s="125"/>
    </row>
    <row r="131" spans="2:8" ht="12.75">
      <c r="B131" s="124"/>
      <c r="C131" s="125"/>
      <c r="D131" s="125"/>
      <c r="E131" s="126"/>
      <c r="F131" s="126"/>
      <c r="G131" s="125"/>
      <c r="H131" s="125"/>
    </row>
    <row r="132" spans="2:8" ht="12.75">
      <c r="B132" s="124"/>
      <c r="C132" s="125"/>
      <c r="D132" s="125"/>
      <c r="E132" s="126"/>
      <c r="F132" s="126"/>
      <c r="G132" s="125"/>
      <c r="H132" s="125"/>
    </row>
    <row r="133" spans="2:8" ht="12.75">
      <c r="B133" s="124"/>
      <c r="C133" s="125"/>
      <c r="D133" s="125"/>
      <c r="E133" s="126"/>
      <c r="F133" s="126"/>
      <c r="G133" s="125"/>
      <c r="H133" s="125"/>
    </row>
    <row r="134" spans="2:8" ht="12.75">
      <c r="B134" s="124"/>
      <c r="C134" s="125"/>
      <c r="D134" s="125"/>
      <c r="E134" s="126"/>
      <c r="F134" s="126"/>
      <c r="G134" s="125"/>
      <c r="H134" s="125"/>
    </row>
    <row r="135" spans="2:8" ht="12.75">
      <c r="B135" s="124"/>
      <c r="C135" s="125"/>
      <c r="D135" s="125"/>
      <c r="E135" s="126"/>
      <c r="F135" s="126"/>
      <c r="G135" s="125"/>
      <c r="H135" s="125"/>
    </row>
    <row r="136" spans="2:8" ht="12.75">
      <c r="B136" s="124"/>
      <c r="C136" s="125"/>
      <c r="D136" s="125"/>
      <c r="E136" s="126"/>
      <c r="F136" s="126"/>
      <c r="G136" s="125"/>
      <c r="H136" s="125"/>
    </row>
    <row r="137" spans="2:8" ht="12.75">
      <c r="B137" s="124"/>
      <c r="C137" s="125"/>
      <c r="D137" s="125"/>
      <c r="E137" s="126"/>
      <c r="F137" s="126"/>
      <c r="G137" s="125"/>
      <c r="H137" s="125"/>
    </row>
    <row r="138" spans="2:8" ht="12.75">
      <c r="B138" s="124"/>
      <c r="C138" s="125"/>
      <c r="D138" s="125"/>
      <c r="E138" s="126"/>
      <c r="F138" s="126"/>
      <c r="G138" s="125"/>
      <c r="H138" s="125"/>
    </row>
    <row r="139" spans="2:8" ht="12.75">
      <c r="B139" s="124"/>
      <c r="C139" s="125"/>
      <c r="D139" s="125"/>
      <c r="E139" s="126"/>
      <c r="F139" s="126"/>
      <c r="G139" s="125"/>
      <c r="H139" s="125"/>
    </row>
    <row r="140" spans="2:8" ht="12.75">
      <c r="B140" s="124"/>
      <c r="C140" s="125"/>
      <c r="D140" s="125"/>
      <c r="E140" s="126"/>
      <c r="F140" s="126"/>
      <c r="G140" s="125"/>
      <c r="H140" s="125"/>
    </row>
    <row r="141" spans="2:8" ht="12.75">
      <c r="B141" s="124"/>
      <c r="C141" s="125"/>
      <c r="D141" s="125"/>
      <c r="E141" s="126"/>
      <c r="F141" s="126"/>
      <c r="G141" s="125"/>
      <c r="H141" s="125"/>
    </row>
    <row r="142" spans="2:8" ht="12.75">
      <c r="B142" s="124"/>
      <c r="C142" s="125"/>
      <c r="D142" s="125"/>
      <c r="E142" s="126"/>
      <c r="F142" s="126"/>
      <c r="G142" s="125"/>
      <c r="H142" s="125"/>
    </row>
    <row r="143" spans="2:8" ht="12.75">
      <c r="B143" s="124"/>
      <c r="C143" s="125"/>
      <c r="D143" s="125"/>
      <c r="E143" s="126"/>
      <c r="F143" s="126"/>
      <c r="G143" s="125"/>
      <c r="H143" s="125"/>
    </row>
    <row r="144" spans="2:8" ht="12.75">
      <c r="B144" s="124"/>
      <c r="C144" s="125"/>
      <c r="D144" s="125"/>
      <c r="E144" s="126"/>
      <c r="F144" s="126"/>
      <c r="G144" s="125"/>
      <c r="H144" s="125"/>
    </row>
    <row r="145" spans="2:8" ht="12.75">
      <c r="B145" s="124"/>
      <c r="C145" s="125"/>
      <c r="D145" s="125"/>
      <c r="E145" s="126"/>
      <c r="F145" s="126"/>
      <c r="G145" s="125"/>
      <c r="H145" s="125"/>
    </row>
    <row r="146" spans="2:8" ht="12.75">
      <c r="B146" s="124"/>
      <c r="C146" s="125"/>
      <c r="D146" s="125"/>
      <c r="E146" s="126"/>
      <c r="F146" s="126"/>
      <c r="G146" s="125"/>
      <c r="H146" s="125"/>
    </row>
    <row r="147" spans="2:8" ht="12.75">
      <c r="B147" s="124"/>
      <c r="C147" s="125"/>
      <c r="D147" s="125"/>
      <c r="E147" s="126"/>
      <c r="F147" s="126"/>
      <c r="G147" s="125"/>
      <c r="H147" s="125"/>
    </row>
    <row r="148" spans="2:8" ht="12.75">
      <c r="B148" s="124"/>
      <c r="C148" s="125"/>
      <c r="D148" s="125"/>
      <c r="E148" s="126"/>
      <c r="F148" s="126"/>
      <c r="G148" s="125"/>
      <c r="H148" s="125"/>
    </row>
    <row r="149" spans="2:8" ht="12.75">
      <c r="B149" s="124"/>
      <c r="C149" s="125"/>
      <c r="D149" s="125"/>
      <c r="E149" s="126"/>
      <c r="F149" s="126"/>
      <c r="G149" s="125"/>
      <c r="H149" s="125"/>
    </row>
    <row r="150" spans="2:8" ht="12.75">
      <c r="B150" s="124"/>
      <c r="C150" s="125"/>
      <c r="D150" s="125"/>
      <c r="E150" s="126"/>
      <c r="F150" s="126"/>
      <c r="G150" s="125"/>
      <c r="H150" s="125"/>
    </row>
    <row r="151" spans="2:8" ht="12.75">
      <c r="B151" s="124"/>
      <c r="C151" s="125"/>
      <c r="D151" s="125"/>
      <c r="E151" s="126"/>
      <c r="F151" s="126"/>
      <c r="G151" s="125"/>
      <c r="H151" s="125"/>
    </row>
    <row r="152" spans="2:8" ht="12.75">
      <c r="B152" s="124"/>
      <c r="C152" s="125"/>
      <c r="D152" s="125"/>
      <c r="E152" s="126"/>
      <c r="F152" s="126"/>
      <c r="G152" s="125"/>
      <c r="H152" s="125"/>
    </row>
    <row r="153" spans="2:8" ht="12.75">
      <c r="B153" s="124"/>
      <c r="C153" s="125"/>
      <c r="D153" s="125"/>
      <c r="E153" s="126"/>
      <c r="F153" s="126"/>
      <c r="G153" s="125"/>
      <c r="H153" s="125"/>
    </row>
    <row r="154" spans="2:8" ht="12.75">
      <c r="B154" s="124"/>
      <c r="C154" s="125"/>
      <c r="D154" s="125"/>
      <c r="E154" s="126"/>
      <c r="F154" s="126"/>
      <c r="G154" s="125"/>
      <c r="H154" s="125"/>
    </row>
    <row r="155" spans="2:8" ht="12.75">
      <c r="B155" s="124"/>
      <c r="C155" s="125"/>
      <c r="D155" s="125"/>
      <c r="E155" s="126"/>
      <c r="F155" s="126"/>
      <c r="G155" s="125"/>
      <c r="H155" s="125"/>
    </row>
    <row r="156" spans="2:8" ht="12.75">
      <c r="B156" s="124"/>
      <c r="C156" s="125"/>
      <c r="D156" s="125"/>
      <c r="E156" s="126"/>
      <c r="F156" s="126"/>
      <c r="G156" s="125"/>
      <c r="H156" s="125"/>
    </row>
    <row r="157" spans="2:8" ht="12.75">
      <c r="B157" s="124"/>
      <c r="C157" s="125"/>
      <c r="D157" s="125"/>
      <c r="E157" s="126"/>
      <c r="F157" s="126"/>
      <c r="G157" s="125"/>
      <c r="H157" s="125"/>
    </row>
    <row r="158" spans="2:8" ht="12.75">
      <c r="B158" s="124"/>
      <c r="C158" s="125"/>
      <c r="D158" s="125"/>
      <c r="E158" s="126"/>
      <c r="F158" s="126"/>
      <c r="G158" s="125"/>
      <c r="H158" s="125"/>
    </row>
    <row r="159" spans="2:8" ht="12.75">
      <c r="B159" s="124"/>
      <c r="C159" s="125"/>
      <c r="D159" s="125"/>
      <c r="E159" s="126"/>
      <c r="F159" s="126"/>
      <c r="G159" s="125"/>
      <c r="H159" s="125"/>
    </row>
    <row r="160" spans="2:8" ht="12.75">
      <c r="B160" s="124"/>
      <c r="C160" s="125"/>
      <c r="D160" s="125"/>
      <c r="E160" s="126"/>
      <c r="F160" s="126"/>
      <c r="G160" s="125"/>
      <c r="H160" s="125"/>
    </row>
    <row r="161" spans="2:8" ht="12.75">
      <c r="B161" s="124"/>
      <c r="C161" s="125"/>
      <c r="D161" s="125"/>
      <c r="E161" s="126"/>
      <c r="F161" s="126"/>
      <c r="G161" s="125"/>
      <c r="H161" s="125"/>
    </row>
    <row r="162" spans="2:8" ht="12.75">
      <c r="B162" s="124"/>
      <c r="C162" s="125"/>
      <c r="D162" s="125"/>
      <c r="E162" s="126"/>
      <c r="F162" s="126"/>
      <c r="G162" s="125"/>
      <c r="H162" s="125"/>
    </row>
    <row r="163" spans="2:8" ht="12.75">
      <c r="B163" s="124"/>
      <c r="C163" s="125"/>
      <c r="D163" s="125"/>
      <c r="E163" s="126"/>
      <c r="F163" s="126"/>
      <c r="G163" s="125"/>
      <c r="H163" s="125"/>
    </row>
    <row r="164" spans="2:8" ht="12.75">
      <c r="B164" s="124"/>
      <c r="C164" s="125"/>
      <c r="D164" s="125"/>
      <c r="E164" s="126"/>
      <c r="F164" s="126"/>
      <c r="G164" s="125"/>
      <c r="H164" s="125"/>
    </row>
    <row r="165" spans="2:8" ht="12.75">
      <c r="B165" s="124"/>
      <c r="C165" s="125"/>
      <c r="D165" s="125"/>
      <c r="E165" s="126"/>
      <c r="F165" s="126"/>
      <c r="G165" s="125"/>
      <c r="H165" s="125"/>
    </row>
    <row r="166" spans="2:8" ht="12.75">
      <c r="B166" s="124"/>
      <c r="C166" s="125"/>
      <c r="D166" s="125"/>
      <c r="E166" s="126"/>
      <c r="F166" s="126"/>
      <c r="G166" s="125"/>
      <c r="H166" s="125"/>
    </row>
    <row r="167" spans="2:8" ht="12.75">
      <c r="B167" s="124"/>
      <c r="C167" s="125"/>
      <c r="D167" s="125"/>
      <c r="E167" s="126"/>
      <c r="F167" s="126"/>
      <c r="G167" s="125"/>
      <c r="H167" s="125"/>
    </row>
    <row r="168" spans="2:8" ht="12.75">
      <c r="B168" s="124"/>
      <c r="C168" s="125"/>
      <c r="D168" s="125"/>
      <c r="E168" s="126"/>
      <c r="F168" s="126"/>
      <c r="G168" s="125"/>
      <c r="H168" s="125"/>
    </row>
    <row r="169" spans="2:8" ht="12.75">
      <c r="B169" s="124"/>
      <c r="C169" s="125"/>
      <c r="D169" s="125"/>
      <c r="E169" s="126"/>
      <c r="F169" s="126"/>
      <c r="G169" s="125"/>
      <c r="H169" s="125"/>
    </row>
    <row r="170" spans="2:8" ht="12.75">
      <c r="B170" s="124"/>
      <c r="C170" s="125"/>
      <c r="D170" s="125"/>
      <c r="E170" s="126"/>
      <c r="F170" s="126"/>
      <c r="G170" s="125"/>
      <c r="H170" s="125"/>
    </row>
    <row r="171" spans="2:8" ht="12.75">
      <c r="B171" s="124"/>
      <c r="C171" s="125"/>
      <c r="D171" s="125"/>
      <c r="E171" s="126"/>
      <c r="F171" s="126"/>
      <c r="G171" s="125"/>
      <c r="H171" s="125"/>
    </row>
    <row r="172" spans="2:8" ht="12.75">
      <c r="B172" s="124"/>
      <c r="C172" s="125"/>
      <c r="D172" s="125"/>
      <c r="E172" s="126"/>
      <c r="F172" s="126"/>
      <c r="G172" s="125"/>
      <c r="H172" s="125"/>
    </row>
    <row r="173" spans="2:8" ht="12.75">
      <c r="B173" s="124"/>
      <c r="C173" s="125"/>
      <c r="D173" s="125"/>
      <c r="E173" s="126"/>
      <c r="F173" s="126"/>
      <c r="G173" s="125"/>
      <c r="H173" s="125"/>
    </row>
    <row r="174" spans="2:8" ht="12.75">
      <c r="B174" s="124"/>
      <c r="C174" s="125"/>
      <c r="D174" s="125"/>
      <c r="E174" s="126"/>
      <c r="F174" s="126"/>
      <c r="G174" s="125"/>
      <c r="H174" s="125"/>
    </row>
    <row r="175" spans="2:8" ht="12.75">
      <c r="B175" s="124"/>
      <c r="C175" s="125"/>
      <c r="D175" s="125"/>
      <c r="E175" s="126"/>
      <c r="F175" s="126"/>
      <c r="G175" s="125"/>
      <c r="H175" s="125"/>
    </row>
    <row r="176" spans="2:8" ht="12.75">
      <c r="B176" s="124"/>
      <c r="C176" s="125"/>
      <c r="D176" s="125"/>
      <c r="E176" s="126"/>
      <c r="F176" s="126"/>
      <c r="G176" s="125"/>
      <c r="H176" s="125"/>
    </row>
    <row r="177" spans="2:8" ht="12.75">
      <c r="B177" s="124"/>
      <c r="C177" s="125"/>
      <c r="D177" s="125"/>
      <c r="E177" s="126"/>
      <c r="F177" s="126"/>
      <c r="G177" s="125"/>
      <c r="H177" s="125"/>
    </row>
    <row r="178" spans="2:8" ht="12.75">
      <c r="B178" s="124"/>
      <c r="C178" s="125"/>
      <c r="D178" s="125"/>
      <c r="E178" s="126"/>
      <c r="F178" s="126"/>
      <c r="G178" s="125"/>
      <c r="H178" s="125"/>
    </row>
    <row r="179" spans="2:8" ht="12.75">
      <c r="B179" s="124"/>
      <c r="C179" s="125"/>
      <c r="D179" s="125"/>
      <c r="E179" s="126"/>
      <c r="F179" s="126"/>
      <c r="G179" s="125"/>
      <c r="H179" s="125"/>
    </row>
    <row r="180" spans="2:8" ht="12.75">
      <c r="B180" s="124"/>
      <c r="C180" s="125"/>
      <c r="D180" s="125"/>
      <c r="E180" s="126"/>
      <c r="F180" s="126"/>
      <c r="G180" s="125"/>
      <c r="H180" s="125"/>
    </row>
    <row r="181" spans="2:8" ht="12.75">
      <c r="B181" s="124"/>
      <c r="C181" s="125"/>
      <c r="D181" s="125"/>
      <c r="E181" s="126"/>
      <c r="F181" s="126"/>
      <c r="G181" s="125"/>
      <c r="H181" s="125"/>
    </row>
    <row r="182" spans="2:8" ht="12.75">
      <c r="B182" s="124"/>
      <c r="C182" s="125"/>
      <c r="D182" s="125"/>
      <c r="E182" s="126"/>
      <c r="F182" s="126"/>
      <c r="G182" s="125"/>
      <c r="H182" s="125"/>
    </row>
    <row r="183" spans="2:8" ht="12.75">
      <c r="B183" s="124"/>
      <c r="C183" s="125"/>
      <c r="D183" s="125"/>
      <c r="E183" s="126"/>
      <c r="F183" s="126"/>
      <c r="G183" s="125"/>
      <c r="H183" s="125"/>
    </row>
    <row r="184" spans="2:8" ht="12.75">
      <c r="B184" s="124"/>
      <c r="C184" s="125"/>
      <c r="D184" s="125"/>
      <c r="E184" s="126"/>
      <c r="F184" s="126"/>
      <c r="G184" s="125"/>
      <c r="H184" s="125"/>
    </row>
    <row r="185" spans="2:8" ht="12.75">
      <c r="B185" s="124"/>
      <c r="C185" s="125"/>
      <c r="D185" s="125"/>
      <c r="E185" s="126"/>
      <c r="F185" s="126"/>
      <c r="G185" s="125"/>
      <c r="H185" s="125"/>
    </row>
    <row r="186" spans="2:8" ht="12.75">
      <c r="B186" s="124"/>
      <c r="C186" s="125"/>
      <c r="D186" s="125"/>
      <c r="E186" s="126"/>
      <c r="F186" s="126"/>
      <c r="G186" s="125"/>
      <c r="H186" s="125"/>
    </row>
    <row r="187" spans="2:8" ht="12.75">
      <c r="B187" s="124"/>
      <c r="C187" s="125"/>
      <c r="D187" s="125"/>
      <c r="E187" s="126"/>
      <c r="F187" s="126"/>
      <c r="G187" s="125"/>
      <c r="H187" s="125"/>
    </row>
    <row r="188" spans="2:8" ht="12.75">
      <c r="B188" s="124"/>
      <c r="C188" s="125"/>
      <c r="D188" s="125"/>
      <c r="E188" s="126"/>
      <c r="F188" s="126"/>
      <c r="G188" s="125"/>
      <c r="H188" s="125"/>
    </row>
    <row r="189" spans="2:8" ht="12.75">
      <c r="B189" s="124"/>
      <c r="C189" s="125"/>
      <c r="D189" s="125"/>
      <c r="E189" s="126"/>
      <c r="F189" s="126"/>
      <c r="G189" s="125"/>
      <c r="H189" s="125"/>
    </row>
    <row r="190" spans="2:8" ht="12.75">
      <c r="B190" s="124"/>
      <c r="C190" s="125"/>
      <c r="D190" s="125"/>
      <c r="E190" s="126"/>
      <c r="F190" s="126"/>
      <c r="G190" s="125"/>
      <c r="H190" s="125"/>
    </row>
    <row r="191" spans="2:8" ht="12.75">
      <c r="B191" s="124"/>
      <c r="C191" s="125"/>
      <c r="D191" s="125"/>
      <c r="E191" s="126"/>
      <c r="F191" s="126"/>
      <c r="G191" s="125"/>
      <c r="H191" s="125"/>
    </row>
    <row r="192" spans="2:8" ht="12.75">
      <c r="B192" s="124"/>
      <c r="C192" s="125"/>
      <c r="D192" s="125"/>
      <c r="E192" s="126"/>
      <c r="F192" s="126"/>
      <c r="G192" s="125"/>
      <c r="H192" s="125"/>
    </row>
    <row r="193" spans="2:8" ht="12.75">
      <c r="B193" s="124"/>
      <c r="C193" s="125"/>
      <c r="D193" s="125"/>
      <c r="E193" s="126"/>
      <c r="F193" s="126"/>
      <c r="G193" s="125"/>
      <c r="H193" s="125"/>
    </row>
  </sheetData>
  <sheetProtection password="8F35" sheet="1" formatCells="0" formatColumns="0" formatRows="0"/>
  <mergeCells count="3">
    <mergeCell ref="C5:D5"/>
    <mergeCell ref="F45:G45"/>
    <mergeCell ref="F49:G49"/>
  </mergeCells>
  <printOptions/>
  <pageMargins left="0.2986111111111111" right="0.3138888888888889" top="0.5604166666666667" bottom="0.51875" header="0.2951388888888889" footer="0.2534722222222222"/>
  <pageSetup horizontalDpi="300" verticalDpi="300" orientation="portrait" paperSize="9" scale="60" r:id="rId1"/>
  <headerFooter alignWithMargins="0">
    <oddHeader>&amp;C&amp;"Times New Roman,Normal"&amp;12&amp;A</oddHeader>
    <oddFooter>&amp;C&amp;"Times New Roman,Normal"&amp;12Page &amp;P</oddFooter>
  </headerFooter>
</worksheet>
</file>

<file path=xl/worksheets/sheet13.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F74" sqref="F74"/>
    </sheetView>
  </sheetViews>
  <sheetFormatPr defaultColWidth="11.57421875" defaultRowHeight="12.75"/>
  <cols>
    <col min="1" max="1" width="4.421875" style="0" customWidth="1"/>
    <col min="2" max="2" width="54.421875" style="0" customWidth="1"/>
    <col min="3" max="3" width="20.00390625" style="157" customWidth="1"/>
    <col min="4" max="4" width="20.00390625" style="0" customWidth="1"/>
  </cols>
  <sheetData>
    <row r="1" ht="12.75">
      <c r="B1" s="296" t="s">
        <v>814</v>
      </c>
    </row>
    <row r="2" spans="1:8" s="43" customFormat="1" ht="16.5" customHeight="1">
      <c r="A2"/>
      <c r="B2" s="36" t="s">
        <v>465</v>
      </c>
      <c r="C2" s="158">
        <f>'Comptes Analytiques'!$B$2</f>
        <v>0</v>
      </c>
      <c r="D2"/>
      <c r="E2" s="38"/>
      <c r="F2" s="41"/>
      <c r="G2" s="42"/>
      <c r="H2" s="42"/>
    </row>
    <row r="3" spans="1:17" s="43" customFormat="1" ht="16.5" customHeight="1">
      <c r="A3"/>
      <c r="B3" s="44" t="s">
        <v>466</v>
      </c>
      <c r="C3" s="159">
        <f>'Comptes Analytiques'!$B$3</f>
        <v>0</v>
      </c>
      <c r="D3"/>
      <c r="E3" s="120"/>
      <c r="F3" s="120"/>
      <c r="G3" s="38"/>
      <c r="H3"/>
      <c r="I3"/>
      <c r="J3"/>
      <c r="K3"/>
      <c r="L3"/>
      <c r="M3"/>
      <c r="N3"/>
      <c r="O3"/>
      <c r="P3"/>
      <c r="Q3"/>
    </row>
    <row r="4" spans="1:17" s="23" customFormat="1" ht="7.5" customHeight="1" thickBot="1">
      <c r="A4"/>
      <c r="B4" s="46"/>
      <c r="C4" s="157"/>
      <c r="D4" s="95"/>
      <c r="E4" s="121"/>
      <c r="F4" s="121"/>
      <c r="G4" s="47"/>
      <c r="H4"/>
      <c r="I4"/>
      <c r="J4"/>
      <c r="K4"/>
      <c r="L4"/>
      <c r="M4"/>
      <c r="N4"/>
      <c r="O4"/>
      <c r="P4"/>
      <c r="Q4"/>
    </row>
    <row r="5" spans="1:7" s="23" customFormat="1" ht="16.5" thickBot="1">
      <c r="A5"/>
      <c r="B5" s="23" t="s">
        <v>627</v>
      </c>
      <c r="C5" s="160">
        <f>+'Compte de résultat'!C5</f>
        <v>0</v>
      </c>
      <c r="E5" s="123"/>
      <c r="F5" s="123"/>
      <c r="G5"/>
    </row>
    <row r="7" spans="2:4" ht="15.75">
      <c r="B7" s="161"/>
      <c r="C7" s="162">
        <f>C5</f>
        <v>0</v>
      </c>
      <c r="D7" s="300" t="s">
        <v>816</v>
      </c>
    </row>
    <row r="8" spans="2:4" ht="15.75">
      <c r="B8" s="163"/>
      <c r="C8" s="164"/>
      <c r="D8" s="165"/>
    </row>
    <row r="9" spans="2:4" ht="15.75">
      <c r="B9" s="166" t="s">
        <v>629</v>
      </c>
      <c r="C9" s="164"/>
      <c r="D9" s="165"/>
    </row>
    <row r="10" spans="2:4" ht="15">
      <c r="B10" s="165" t="s">
        <v>547</v>
      </c>
      <c r="C10" s="164">
        <f>'Compte de résultat'!G10</f>
        <v>0</v>
      </c>
      <c r="D10" s="167"/>
    </row>
    <row r="11" spans="2:4" ht="15">
      <c r="B11" s="165" t="s">
        <v>549</v>
      </c>
      <c r="C11" s="164">
        <f>'Compte de résultat'!G11</f>
        <v>0</v>
      </c>
      <c r="D11" s="167"/>
    </row>
    <row r="12" spans="2:4" ht="15">
      <c r="B12" s="165" t="s">
        <v>551</v>
      </c>
      <c r="C12" s="164">
        <f>'Compte de résultat'!G12</f>
        <v>0</v>
      </c>
      <c r="D12" s="167"/>
    </row>
    <row r="13" spans="2:4" ht="15">
      <c r="B13" s="165" t="s">
        <v>553</v>
      </c>
      <c r="C13" s="164">
        <f>'Compte de résultat'!G13</f>
        <v>0</v>
      </c>
      <c r="D13" s="167"/>
    </row>
    <row r="14" spans="2:4" ht="15">
      <c r="B14" s="168" t="s">
        <v>555</v>
      </c>
      <c r="C14" s="164">
        <f>'Compte de résultat'!G14</f>
        <v>0</v>
      </c>
      <c r="D14" s="167"/>
    </row>
    <row r="15" spans="2:4" ht="15">
      <c r="B15" s="165" t="s">
        <v>557</v>
      </c>
      <c r="C15" s="164">
        <f>'Compte de résultat'!G15</f>
        <v>0</v>
      </c>
      <c r="D15" s="167"/>
    </row>
    <row r="16" spans="2:4" ht="15">
      <c r="B16" s="165" t="s">
        <v>559</v>
      </c>
      <c r="C16" s="164">
        <f>'Compte de résultat'!G16</f>
        <v>0</v>
      </c>
      <c r="D16" s="167"/>
    </row>
    <row r="17" spans="2:4" ht="15">
      <c r="B17" s="165" t="s">
        <v>578</v>
      </c>
      <c r="C17" s="164">
        <f>'Compte de résultat'!G27</f>
        <v>0</v>
      </c>
      <c r="D17" s="167"/>
    </row>
    <row r="18" spans="2:4" ht="15">
      <c r="B18" s="165" t="s">
        <v>579</v>
      </c>
      <c r="C18" s="164">
        <f>'Compte de résultat'!G28</f>
        <v>0</v>
      </c>
      <c r="D18" s="167"/>
    </row>
    <row r="19" spans="2:4" ht="15">
      <c r="B19" s="165" t="s">
        <v>581</v>
      </c>
      <c r="C19" s="164">
        <f>'Compte de résultat'!G29</f>
        <v>0</v>
      </c>
      <c r="D19" s="167"/>
    </row>
    <row r="20" spans="2:4" ht="15">
      <c r="B20" s="165" t="s">
        <v>565</v>
      </c>
      <c r="C20" s="164">
        <f>'Compte de résultat'!G20</f>
        <v>0</v>
      </c>
      <c r="D20" s="167"/>
    </row>
    <row r="21" spans="2:4" ht="15">
      <c r="B21" s="165" t="s">
        <v>567</v>
      </c>
      <c r="C21" s="164">
        <f>'Compte de résultat'!G21</f>
        <v>0</v>
      </c>
      <c r="D21" s="167"/>
    </row>
    <row r="22" spans="2:4" ht="15">
      <c r="B22" s="165" t="s">
        <v>569</v>
      </c>
      <c r="C22" s="164">
        <f>'Compte de résultat'!G22</f>
        <v>0</v>
      </c>
      <c r="D22" s="167"/>
    </row>
    <row r="23" spans="2:4" ht="15">
      <c r="B23" s="165" t="s">
        <v>571</v>
      </c>
      <c r="C23" s="164">
        <f>'Compte de résultat'!G23</f>
        <v>0</v>
      </c>
      <c r="D23" s="167"/>
    </row>
    <row r="24" spans="2:4" ht="15">
      <c r="B24" s="165" t="s">
        <v>587</v>
      </c>
      <c r="C24" s="164">
        <f>'Compte de résultat'!G32</f>
        <v>0</v>
      </c>
      <c r="D24" s="167"/>
    </row>
    <row r="25" spans="2:4" ht="15">
      <c r="B25" s="165" t="s">
        <v>589</v>
      </c>
      <c r="C25" s="164">
        <f>'Compte de résultat'!G33</f>
        <v>0</v>
      </c>
      <c r="D25" s="167"/>
    </row>
    <row r="26" spans="2:4" ht="15">
      <c r="B26" s="169" t="s">
        <v>630</v>
      </c>
      <c r="C26" s="170">
        <f>SUM(C10:C25)</f>
        <v>0</v>
      </c>
      <c r="D26" s="170">
        <f>SUM(D10:D25)</f>
        <v>0</v>
      </c>
    </row>
    <row r="27" spans="2:4" ht="15.75">
      <c r="B27" s="163"/>
      <c r="C27" s="164"/>
      <c r="D27" s="165"/>
    </row>
    <row r="28" spans="2:4" ht="15.75">
      <c r="B28" s="166" t="s">
        <v>631</v>
      </c>
      <c r="C28" s="171"/>
      <c r="D28" s="165"/>
    </row>
    <row r="29" spans="2:4" ht="15">
      <c r="B29" s="165" t="s">
        <v>546</v>
      </c>
      <c r="C29" s="172">
        <f>'Compte de résultat'!C10</f>
        <v>0</v>
      </c>
      <c r="D29" s="167"/>
    </row>
    <row r="30" spans="2:4" ht="15">
      <c r="B30" s="165" t="s">
        <v>548</v>
      </c>
      <c r="C30" s="172">
        <f>'Compte de résultat'!C11</f>
        <v>0</v>
      </c>
      <c r="D30" s="167"/>
    </row>
    <row r="31" spans="2:4" ht="15">
      <c r="B31" s="165" t="s">
        <v>550</v>
      </c>
      <c r="C31" s="172">
        <f>'Compte de résultat'!C12</f>
        <v>0</v>
      </c>
      <c r="D31" s="167"/>
    </row>
    <row r="32" spans="2:4" ht="15">
      <c r="B32" s="165" t="s">
        <v>552</v>
      </c>
      <c r="C32" s="172">
        <f>'Compte de résultat'!C13</f>
        <v>0</v>
      </c>
      <c r="D32" s="167"/>
    </row>
    <row r="33" spans="2:4" ht="15">
      <c r="B33" s="165" t="s">
        <v>554</v>
      </c>
      <c r="C33" s="172">
        <f>'Compte de résultat'!C14</f>
        <v>0</v>
      </c>
      <c r="D33" s="167"/>
    </row>
    <row r="34" spans="2:4" ht="15">
      <c r="B34" s="165" t="s">
        <v>558</v>
      </c>
      <c r="C34" s="172">
        <f>'Compte de résultat'!C16</f>
        <v>0</v>
      </c>
      <c r="D34" s="167"/>
    </row>
    <row r="35" spans="2:4" ht="15">
      <c r="B35" s="165" t="s">
        <v>562</v>
      </c>
      <c r="C35" s="172">
        <f>'Compte de résultat'!C19</f>
        <v>0</v>
      </c>
      <c r="D35" s="167"/>
    </row>
    <row r="36" spans="2:4" ht="15">
      <c r="B36" s="165" t="s">
        <v>564</v>
      </c>
      <c r="C36" s="172">
        <f>'Compte de résultat'!C20</f>
        <v>0</v>
      </c>
      <c r="D36" s="167"/>
    </row>
    <row r="37" spans="2:4" ht="15">
      <c r="B37" s="165" t="s">
        <v>566</v>
      </c>
      <c r="C37" s="172">
        <f>'Compte de résultat'!C21</f>
        <v>0</v>
      </c>
      <c r="D37" s="167"/>
    </row>
    <row r="38" spans="2:4" ht="15">
      <c r="B38" s="165" t="s">
        <v>568</v>
      </c>
      <c r="C38" s="172">
        <f>'Compte de résultat'!C22</f>
        <v>0</v>
      </c>
      <c r="D38" s="167"/>
    </row>
    <row r="39" spans="2:4" ht="15">
      <c r="B39" s="165" t="s">
        <v>570</v>
      </c>
      <c r="C39" s="172">
        <f>'Compte de résultat'!C23</f>
        <v>0</v>
      </c>
      <c r="D39" s="167"/>
    </row>
    <row r="40" spans="2:4" ht="15">
      <c r="B40" s="165" t="s">
        <v>572</v>
      </c>
      <c r="C40" s="172">
        <f>'Compte de résultat'!C24</f>
        <v>0</v>
      </c>
      <c r="D40" s="167"/>
    </row>
    <row r="41" spans="2:4" ht="15">
      <c r="B41" s="165" t="s">
        <v>574</v>
      </c>
      <c r="C41" s="172">
        <f>'Compte de résultat'!C25</f>
        <v>0</v>
      </c>
      <c r="D41" s="167"/>
    </row>
    <row r="42" spans="2:4" ht="15">
      <c r="B42" s="165" t="s">
        <v>575</v>
      </c>
      <c r="C42" s="172">
        <f>'Compte de résultat'!C26</f>
        <v>0</v>
      </c>
      <c r="D42" s="167"/>
    </row>
    <row r="43" spans="2:4" ht="15">
      <c r="B43" s="165" t="s">
        <v>582</v>
      </c>
      <c r="C43" s="172">
        <f>'Compte de résultat'!C30</f>
        <v>0</v>
      </c>
      <c r="D43" s="167"/>
    </row>
    <row r="44" spans="2:4" ht="15">
      <c r="B44" s="165" t="s">
        <v>584</v>
      </c>
      <c r="C44" s="172">
        <f>'Compte de résultat'!C31</f>
        <v>0</v>
      </c>
      <c r="D44" s="167"/>
    </row>
    <row r="45" spans="2:4" ht="15">
      <c r="B45" s="165" t="s">
        <v>586</v>
      </c>
      <c r="C45" s="172">
        <f>'Compte de résultat'!C32</f>
        <v>0</v>
      </c>
      <c r="D45" s="167"/>
    </row>
    <row r="46" spans="2:4" ht="15">
      <c r="B46" s="165" t="s">
        <v>588</v>
      </c>
      <c r="C46" s="172">
        <f>'Compte de résultat'!C33</f>
        <v>0</v>
      </c>
      <c r="D46" s="167"/>
    </row>
    <row r="47" spans="2:4" ht="15">
      <c r="B47" s="165" t="s">
        <v>590</v>
      </c>
      <c r="C47" s="172">
        <f>'Compte de résultat'!C34</f>
        <v>0</v>
      </c>
      <c r="D47" s="167"/>
    </row>
    <row r="48" spans="2:4" ht="15">
      <c r="B48" s="165" t="s">
        <v>592</v>
      </c>
      <c r="C48" s="172">
        <f>'Compte de résultat'!C35</f>
        <v>0</v>
      </c>
      <c r="D48" s="167"/>
    </row>
    <row r="49" spans="2:4" ht="15">
      <c r="B49" s="165" t="s">
        <v>594</v>
      </c>
      <c r="C49" s="172">
        <f>'Compte de résultat'!C37</f>
        <v>0</v>
      </c>
      <c r="D49" s="167"/>
    </row>
    <row r="50" spans="2:4" ht="15">
      <c r="B50" s="165" t="s">
        <v>598</v>
      </c>
      <c r="C50" s="172">
        <f>'Compte de résultat'!C41</f>
        <v>0</v>
      </c>
      <c r="D50" s="167"/>
    </row>
    <row r="51" spans="2:4" ht="15">
      <c r="B51" s="165" t="s">
        <v>600</v>
      </c>
      <c r="C51" s="172">
        <f>'Compte de résultat'!C42</f>
        <v>0</v>
      </c>
      <c r="D51" s="167"/>
    </row>
    <row r="52" spans="2:4" ht="15">
      <c r="B52" s="165" t="s">
        <v>601</v>
      </c>
      <c r="C52" s="172">
        <f>'Compte de résultat'!C43</f>
        <v>0</v>
      </c>
      <c r="D52" s="167"/>
    </row>
    <row r="53" spans="2:4" ht="15">
      <c r="B53" s="165" t="s">
        <v>603</v>
      </c>
      <c r="C53" s="172">
        <f>'Compte de résultat'!C44</f>
        <v>0</v>
      </c>
      <c r="D53" s="167"/>
    </row>
    <row r="54" spans="2:4" ht="15">
      <c r="B54" s="165" t="s">
        <v>607</v>
      </c>
      <c r="C54" s="172">
        <f>'Compte de résultat'!C48</f>
        <v>0</v>
      </c>
      <c r="D54" s="167"/>
    </row>
    <row r="55" spans="2:4" ht="15">
      <c r="B55" s="165" t="s">
        <v>608</v>
      </c>
      <c r="C55" s="172">
        <f>'Compte de résultat'!C49</f>
        <v>0</v>
      </c>
      <c r="D55" s="167"/>
    </row>
    <row r="56" spans="2:4" ht="15">
      <c r="B56" s="165" t="s">
        <v>612</v>
      </c>
      <c r="C56" s="172">
        <f>'Compte de résultat'!C52</f>
        <v>0</v>
      </c>
      <c r="D56" s="167"/>
    </row>
    <row r="57" spans="2:4" ht="15">
      <c r="B57" s="169" t="s">
        <v>632</v>
      </c>
      <c r="C57" s="170">
        <f>SUM(C29:C56)</f>
        <v>0</v>
      </c>
      <c r="D57" s="170">
        <f>SUM(D29:D56)</f>
        <v>0</v>
      </c>
    </row>
    <row r="58" spans="2:4" ht="15">
      <c r="B58" s="165"/>
      <c r="C58" s="172"/>
      <c r="D58" s="165"/>
    </row>
    <row r="59" spans="2:4" ht="15">
      <c r="B59" s="173" t="s">
        <v>633</v>
      </c>
      <c r="C59" s="174">
        <f>+C26-C57</f>
        <v>0</v>
      </c>
      <c r="D59" s="174">
        <f>+D26-D57</f>
        <v>0</v>
      </c>
    </row>
    <row r="60" spans="2:4" ht="15">
      <c r="B60" s="175"/>
      <c r="C60" s="176"/>
      <c r="D60" s="175"/>
    </row>
    <row r="61" spans="2:4" ht="15.75">
      <c r="B61" s="166" t="s">
        <v>634</v>
      </c>
      <c r="C61" s="172">
        <f>'Compte de résultat'!G30</f>
        <v>0</v>
      </c>
      <c r="D61" s="167"/>
    </row>
    <row r="62" spans="2:4" ht="15.75">
      <c r="B62" s="166" t="s">
        <v>635</v>
      </c>
      <c r="C62" s="172">
        <f>'Compte de résultat'!C36+'Compte de résultat'!C50</f>
        <v>0</v>
      </c>
      <c r="D62" s="167"/>
    </row>
    <row r="63" spans="2:4" ht="15.75">
      <c r="B63" s="166"/>
      <c r="C63" s="172"/>
      <c r="D63" s="165"/>
    </row>
    <row r="64" spans="2:4" ht="15">
      <c r="B64" s="173" t="s">
        <v>636</v>
      </c>
      <c r="C64" s="174">
        <f>C61-C62</f>
        <v>0</v>
      </c>
      <c r="D64" s="174">
        <f>D61-D62</f>
        <v>0</v>
      </c>
    </row>
    <row r="65" spans="2:4" ht="15">
      <c r="B65" s="165"/>
      <c r="C65" s="172"/>
      <c r="D65" s="165"/>
    </row>
    <row r="66" spans="2:4" ht="15.75">
      <c r="B66" s="166" t="s">
        <v>637</v>
      </c>
      <c r="C66" s="172"/>
      <c r="D66" s="165"/>
    </row>
    <row r="67" spans="2:4" ht="15">
      <c r="B67" s="165" t="s">
        <v>638</v>
      </c>
      <c r="C67" s="172">
        <f>'Compte de résultat'!G31</f>
        <v>0</v>
      </c>
      <c r="D67" s="167"/>
    </row>
    <row r="68" spans="2:4" ht="15">
      <c r="B68" s="169" t="s">
        <v>639</v>
      </c>
      <c r="C68" s="177">
        <f>SUM(C67:C67)</f>
        <v>0</v>
      </c>
      <c r="D68" s="177">
        <f>SUM(D67:D67)</f>
        <v>0</v>
      </c>
    </row>
    <row r="69" spans="2:4" ht="15">
      <c r="B69" s="169"/>
      <c r="C69" s="172"/>
      <c r="D69" s="165"/>
    </row>
    <row r="70" spans="2:4" ht="15.75">
      <c r="B70" s="166" t="s">
        <v>640</v>
      </c>
      <c r="C70" s="172"/>
      <c r="D70" s="165"/>
    </row>
    <row r="71" spans="2:4" ht="15">
      <c r="B71" s="165" t="s">
        <v>638</v>
      </c>
      <c r="C71" s="172">
        <f>'Compte de résultat'!C51</f>
        <v>0</v>
      </c>
      <c r="D71" s="167"/>
    </row>
    <row r="72" spans="2:4" ht="15">
      <c r="B72" s="169" t="s">
        <v>641</v>
      </c>
      <c r="C72" s="177">
        <f>SUM(C71:C71)</f>
        <v>0</v>
      </c>
      <c r="D72" s="177">
        <f>SUM(D71:D71)</f>
        <v>0</v>
      </c>
    </row>
    <row r="73" spans="2:4" ht="15">
      <c r="B73" s="169"/>
      <c r="C73" s="172"/>
      <c r="D73" s="165"/>
    </row>
    <row r="74" spans="2:4" ht="15">
      <c r="B74" s="173" t="s">
        <v>642</v>
      </c>
      <c r="C74" s="174">
        <f>C68-C72</f>
        <v>0</v>
      </c>
      <c r="D74" s="174">
        <f>D68-D72</f>
        <v>0</v>
      </c>
    </row>
    <row r="75" spans="2:4" ht="15">
      <c r="B75" s="169" t="s">
        <v>643</v>
      </c>
      <c r="C75" s="172">
        <f>'Compte de résultat'!C53</f>
        <v>0</v>
      </c>
      <c r="D75" s="167"/>
    </row>
    <row r="76" spans="2:4" ht="18.75">
      <c r="B76" s="178" t="str">
        <f>IF(C76=0,"Résultat N : EQUILIBRE",IF(C76&lt;0,"Résultat N : DEFICITE","Résultat N : EXEDENT"))</f>
        <v>Résultat N : EQUILIBRE</v>
      </c>
      <c r="C76" s="179">
        <f>C74+C64+C59-C75</f>
        <v>0</v>
      </c>
      <c r="D76" s="179">
        <f>D74+D64+D59-D75</f>
        <v>0</v>
      </c>
    </row>
    <row r="79" spans="2:4" ht="15.75">
      <c r="B79" s="180" t="s">
        <v>644</v>
      </c>
      <c r="C79" s="181">
        <f>'Compte de résultat'!G62</f>
        <v>0</v>
      </c>
      <c r="D79" s="84" t="s">
        <v>645</v>
      </c>
    </row>
    <row r="80" spans="2:4" ht="15.75">
      <c r="B80" s="180" t="s">
        <v>646</v>
      </c>
      <c r="C80" s="181">
        <f>'Compte de résultat'!C63</f>
        <v>0</v>
      </c>
      <c r="D80" s="84" t="s">
        <v>645</v>
      </c>
    </row>
  </sheetData>
  <sheetProtection password="8F35" sheet="1" objects="1" scenarios="1" formatCells="0" formatColumns="0" formatRows="0"/>
  <printOptions horizontalCentered="1"/>
  <pageMargins left="0.4201388888888889" right="0.4201388888888889" top="0.6000000000000001" bottom="0.6201388888888889" header="0.3402777777777778" footer="0.3402777777777778"/>
  <pageSetup horizontalDpi="300" verticalDpi="300" orientation="portrait" paperSize="9" scale="87"/>
  <headerFooter alignWithMargins="0">
    <oddHeader>&amp;C&amp;A</oddHeader>
    <oddFooter>&amp;CPage &amp;P</oddFooter>
  </headerFooter>
  <rowBreaks count="1" manualBreakCount="1">
    <brk id="58"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AL56"/>
  <sheetViews>
    <sheetView showGridLines="0" zoomScale="84" zoomScaleNormal="84" zoomScalePageLayoutView="0" workbookViewId="0" topLeftCell="A8">
      <selection activeCell="J14" sqref="J14:M14"/>
    </sheetView>
  </sheetViews>
  <sheetFormatPr defaultColWidth="11.421875" defaultRowHeight="12.75"/>
  <cols>
    <col min="1" max="1" width="3.140625" style="0" customWidth="1"/>
    <col min="2" max="5" width="6.7109375" style="0" customWidth="1"/>
    <col min="6" max="8" width="6.7109375" style="182" customWidth="1"/>
    <col min="9" max="9" width="1.7109375" style="182" customWidth="1"/>
    <col min="10" max="10" width="3.00390625" style="183" customWidth="1"/>
    <col min="11" max="13" width="3.00390625" style="182" customWidth="1"/>
    <col min="14" max="14" width="3.28125" style="182" customWidth="1"/>
    <col min="15" max="15" width="3.00390625" style="183" customWidth="1"/>
    <col min="16" max="18" width="3.00390625" style="182" customWidth="1"/>
    <col min="19" max="19" width="3.28125" style="182" customWidth="1"/>
    <col min="20" max="26" width="6.7109375" style="0" customWidth="1"/>
    <col min="27" max="27" width="2.57421875" style="0" customWidth="1"/>
    <col min="28" max="28" width="0" style="0" hidden="1" customWidth="1"/>
    <col min="29" max="32" width="3.00390625" style="0" customWidth="1"/>
    <col min="33" max="33" width="3.28125" style="0" customWidth="1"/>
    <col min="34" max="34" width="3.00390625" style="183" customWidth="1"/>
    <col min="35" max="37" width="3.00390625" style="182" customWidth="1"/>
    <col min="38" max="38" width="3.28125" style="182" customWidth="1"/>
  </cols>
  <sheetData>
    <row r="1" spans="1:38" ht="84.75" customHeight="1">
      <c r="A1" s="351" t="s">
        <v>795</v>
      </c>
      <c r="B1" s="351"/>
      <c r="C1" s="351"/>
      <c r="D1" s="351"/>
      <c r="E1" s="351"/>
      <c r="F1" s="351"/>
      <c r="G1" s="351"/>
      <c r="H1" s="351"/>
      <c r="I1" s="351"/>
      <c r="J1" s="351"/>
      <c r="K1" s="351"/>
      <c r="L1" s="351"/>
      <c r="M1" s="351"/>
      <c r="N1" s="351"/>
      <c r="O1" s="351"/>
      <c r="P1" s="351"/>
      <c r="Q1" s="351"/>
      <c r="R1" s="351"/>
      <c r="S1" s="351"/>
      <c r="T1" s="351"/>
      <c r="U1" s="351"/>
      <c r="V1" s="351"/>
      <c r="W1" s="351"/>
      <c r="X1" s="351"/>
      <c r="Y1" s="352"/>
      <c r="Z1" s="352"/>
      <c r="AA1" s="352"/>
      <c r="AB1" s="352"/>
      <c r="AC1" s="352"/>
      <c r="AD1" s="184"/>
      <c r="AE1" s="184"/>
      <c r="AF1" s="184"/>
      <c r="AG1" s="184"/>
      <c r="AH1" s="184"/>
      <c r="AI1" s="184"/>
      <c r="AJ1" s="184"/>
      <c r="AK1" s="184"/>
      <c r="AL1" s="184"/>
    </row>
    <row r="2" spans="1:38" ht="36" customHeight="1">
      <c r="A2" s="353" t="s">
        <v>647</v>
      </c>
      <c r="B2" s="353"/>
      <c r="C2" s="353"/>
      <c r="D2" s="353"/>
      <c r="E2" s="353"/>
      <c r="F2" s="353"/>
      <c r="G2" s="353"/>
      <c r="H2" s="354">
        <f>'Compte de résultat'!C2</f>
        <v>0</v>
      </c>
      <c r="I2" s="354"/>
      <c r="J2" s="354"/>
      <c r="K2" s="354"/>
      <c r="L2" s="354"/>
      <c r="M2" s="354"/>
      <c r="N2" s="354"/>
      <c r="O2" s="354"/>
      <c r="P2" s="354"/>
      <c r="Q2" s="354"/>
      <c r="R2" s="354"/>
      <c r="S2" s="354"/>
      <c r="T2" s="354"/>
      <c r="U2" s="354"/>
      <c r="V2" s="354"/>
      <c r="W2" s="354"/>
      <c r="X2" s="354"/>
      <c r="Y2" s="352"/>
      <c r="Z2" s="352"/>
      <c r="AA2" s="352"/>
      <c r="AB2" s="352"/>
      <c r="AC2" s="352"/>
      <c r="AD2" s="184"/>
      <c r="AE2" s="184"/>
      <c r="AF2" s="184"/>
      <c r="AG2" s="184"/>
      <c r="AH2" s="184"/>
      <c r="AI2" s="184"/>
      <c r="AJ2" s="184"/>
      <c r="AK2" s="184"/>
      <c r="AL2" s="184"/>
    </row>
    <row r="3" spans="2:38" s="185" customFormat="1" ht="23.25" customHeight="1">
      <c r="B3" s="355" t="s">
        <v>648</v>
      </c>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row>
    <row r="4" spans="2:38" s="185" customFormat="1" ht="34.5" customHeight="1">
      <c r="B4" s="356" t="s">
        <v>649</v>
      </c>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row>
    <row r="5" spans="2:28" s="185" customFormat="1" ht="10.5" customHeight="1">
      <c r="B5" s="357"/>
      <c r="C5" s="357"/>
      <c r="D5" s="357"/>
      <c r="E5" s="357"/>
      <c r="F5" s="357"/>
      <c r="G5" s="357"/>
      <c r="H5" s="357"/>
      <c r="I5" s="357"/>
      <c r="J5" s="186"/>
      <c r="K5" s="187"/>
      <c r="L5" s="187"/>
      <c r="M5" s="187"/>
      <c r="N5" s="187"/>
      <c r="O5" s="187"/>
      <c r="P5" s="187"/>
      <c r="Q5" s="187"/>
      <c r="R5" s="187"/>
      <c r="S5" s="187"/>
      <c r="T5" s="187"/>
      <c r="U5" s="187"/>
      <c r="V5" s="187"/>
      <c r="W5" s="187"/>
      <c r="X5" s="187"/>
      <c r="Y5" s="187"/>
      <c r="Z5" s="187"/>
      <c r="AA5" s="187"/>
      <c r="AB5" s="187"/>
    </row>
    <row r="6" spans="2:38" s="185" customFormat="1" ht="25.5" customHeight="1">
      <c r="B6" s="358" t="s">
        <v>650</v>
      </c>
      <c r="C6" s="358"/>
      <c r="D6" s="358"/>
      <c r="E6" s="358"/>
      <c r="F6" s="358"/>
      <c r="G6" s="188" t="s">
        <v>651</v>
      </c>
      <c r="H6" s="189"/>
      <c r="I6" s="189"/>
      <c r="J6" s="190"/>
      <c r="K6" s="191"/>
      <c r="L6" s="191"/>
      <c r="M6" s="359"/>
      <c r="N6" s="359"/>
      <c r="O6" s="359"/>
      <c r="P6" s="359"/>
      <c r="Q6" s="359"/>
      <c r="R6" s="359"/>
      <c r="S6" s="188" t="s">
        <v>652</v>
      </c>
      <c r="T6" s="189"/>
      <c r="U6" s="189"/>
      <c r="V6" s="192"/>
      <c r="W6" s="359"/>
      <c r="X6" s="359"/>
      <c r="Y6" s="359"/>
      <c r="Z6" s="359"/>
      <c r="AA6" s="191"/>
      <c r="AB6" s="191"/>
      <c r="AC6" s="191"/>
      <c r="AD6" s="191"/>
      <c r="AE6" s="191"/>
      <c r="AF6" s="191"/>
      <c r="AG6" s="191"/>
      <c r="AH6" s="191"/>
      <c r="AI6" s="191"/>
      <c r="AJ6" s="191"/>
      <c r="AK6" s="191"/>
      <c r="AL6" s="191"/>
    </row>
    <row r="7" spans="1:38" s="185" customFormat="1" ht="72.75" customHeight="1">
      <c r="A7" s="193"/>
      <c r="B7" s="360" t="s">
        <v>653</v>
      </c>
      <c r="C7" s="360"/>
      <c r="D7" s="360"/>
      <c r="E7" s="360"/>
      <c r="F7" s="360"/>
      <c r="G7" s="360"/>
      <c r="H7" s="360"/>
      <c r="I7" s="360"/>
      <c r="J7" s="361" t="s">
        <v>654</v>
      </c>
      <c r="K7" s="361"/>
      <c r="L7" s="361"/>
      <c r="M7" s="361"/>
      <c r="N7" s="361"/>
      <c r="O7" s="361" t="s">
        <v>655</v>
      </c>
      <c r="P7" s="361"/>
      <c r="Q7" s="361"/>
      <c r="R7" s="361"/>
      <c r="S7" s="361"/>
      <c r="T7" s="362" t="s">
        <v>656</v>
      </c>
      <c r="U7" s="362"/>
      <c r="V7" s="362"/>
      <c r="W7" s="362"/>
      <c r="X7" s="362"/>
      <c r="Y7" s="362"/>
      <c r="Z7" s="362"/>
      <c r="AA7" s="362"/>
      <c r="AB7" s="362"/>
      <c r="AC7" s="363" t="s">
        <v>657</v>
      </c>
      <c r="AD7" s="363"/>
      <c r="AE7" s="363"/>
      <c r="AF7" s="363"/>
      <c r="AG7" s="363"/>
      <c r="AH7" s="361" t="s">
        <v>655</v>
      </c>
      <c r="AI7" s="361"/>
      <c r="AJ7" s="361"/>
      <c r="AK7" s="361"/>
      <c r="AL7" s="361"/>
    </row>
    <row r="8" spans="1:38" s="185" customFormat="1" ht="22.5" customHeight="1">
      <c r="A8" s="193"/>
      <c r="B8" s="364" t="s">
        <v>658</v>
      </c>
      <c r="C8" s="364"/>
      <c r="D8" s="364"/>
      <c r="E8" s="364"/>
      <c r="F8" s="364"/>
      <c r="G8" s="364"/>
      <c r="H8" s="364"/>
      <c r="I8" s="364"/>
      <c r="J8" s="365"/>
      <c r="K8" s="365"/>
      <c r="L8" s="365"/>
      <c r="M8" s="365"/>
      <c r="N8" s="195"/>
      <c r="O8" s="365"/>
      <c r="P8" s="365"/>
      <c r="Q8" s="365"/>
      <c r="R8" s="365"/>
      <c r="S8" s="195"/>
      <c r="T8" s="366" t="s">
        <v>659</v>
      </c>
      <c r="U8" s="366"/>
      <c r="V8" s="366"/>
      <c r="W8" s="366"/>
      <c r="X8" s="366"/>
      <c r="Y8" s="366"/>
      <c r="Z8" s="366"/>
      <c r="AA8" s="366"/>
      <c r="AB8" s="366"/>
      <c r="AC8" s="193"/>
      <c r="AD8" s="193"/>
      <c r="AE8" s="193"/>
      <c r="AF8" s="193"/>
      <c r="AG8" s="196"/>
      <c r="AH8" s="365"/>
      <c r="AI8" s="365"/>
      <c r="AJ8" s="365"/>
      <c r="AK8" s="365"/>
      <c r="AL8" s="195"/>
    </row>
    <row r="9" spans="2:38" s="185" customFormat="1" ht="22.5" customHeight="1">
      <c r="B9" s="367" t="s">
        <v>660</v>
      </c>
      <c r="C9" s="367"/>
      <c r="D9" s="367"/>
      <c r="E9" s="367"/>
      <c r="F9" s="367"/>
      <c r="G9" s="367"/>
      <c r="H9" s="367"/>
      <c r="I9" s="367"/>
      <c r="J9" s="368">
        <f>'Balance Générale'!G63</f>
        <v>0</v>
      </c>
      <c r="K9" s="368"/>
      <c r="L9" s="368"/>
      <c r="M9" s="368"/>
      <c r="N9" s="195" t="s">
        <v>661</v>
      </c>
      <c r="O9" s="369"/>
      <c r="P9" s="369"/>
      <c r="Q9" s="369"/>
      <c r="R9" s="369"/>
      <c r="S9" s="195" t="s">
        <v>661</v>
      </c>
      <c r="T9" s="370" t="s">
        <v>662</v>
      </c>
      <c r="U9" s="370"/>
      <c r="V9" s="370"/>
      <c r="W9" s="370"/>
      <c r="X9" s="370"/>
      <c r="Y9" s="370"/>
      <c r="Z9" s="370"/>
      <c r="AA9" s="370"/>
      <c r="AB9" s="370"/>
      <c r="AC9" s="368">
        <f>'Balance Générale'!G271</f>
        <v>0</v>
      </c>
      <c r="AD9" s="368"/>
      <c r="AE9" s="368"/>
      <c r="AF9" s="368"/>
      <c r="AG9" s="196" t="s">
        <v>661</v>
      </c>
      <c r="AH9" s="369"/>
      <c r="AI9" s="369"/>
      <c r="AJ9" s="369"/>
      <c r="AK9" s="369"/>
      <c r="AL9" s="195" t="s">
        <v>661</v>
      </c>
    </row>
    <row r="10" spans="2:38" s="185" customFormat="1" ht="22.5" customHeight="1">
      <c r="B10" s="371" t="s">
        <v>78</v>
      </c>
      <c r="C10" s="371"/>
      <c r="D10" s="371"/>
      <c r="E10" s="371"/>
      <c r="F10" s="371"/>
      <c r="G10" s="371"/>
      <c r="H10" s="371"/>
      <c r="I10" s="371"/>
      <c r="J10" s="368">
        <f>'Balance Générale'!G65</f>
        <v>0</v>
      </c>
      <c r="K10" s="368"/>
      <c r="L10" s="368"/>
      <c r="M10" s="368"/>
      <c r="N10" s="195" t="s">
        <v>661</v>
      </c>
      <c r="O10" s="369"/>
      <c r="P10" s="369"/>
      <c r="Q10" s="369"/>
      <c r="R10" s="369"/>
      <c r="S10" s="195" t="s">
        <v>661</v>
      </c>
      <c r="T10" s="372" t="s">
        <v>360</v>
      </c>
      <c r="U10" s="372"/>
      <c r="V10" s="372"/>
      <c r="W10" s="372"/>
      <c r="X10" s="372"/>
      <c r="Y10" s="372"/>
      <c r="Z10" s="372"/>
      <c r="AA10" s="372"/>
      <c r="AB10" s="372"/>
      <c r="AC10" s="368">
        <f>'Balance Générale'!G270</f>
        <v>0</v>
      </c>
      <c r="AD10" s="368"/>
      <c r="AE10" s="368"/>
      <c r="AF10" s="368"/>
      <c r="AG10" s="196" t="s">
        <v>661</v>
      </c>
      <c r="AH10" s="369"/>
      <c r="AI10" s="369"/>
      <c r="AJ10" s="369"/>
      <c r="AK10" s="369"/>
      <c r="AL10" s="195" t="s">
        <v>661</v>
      </c>
    </row>
    <row r="11" spans="2:38" s="185" customFormat="1" ht="22.5" customHeight="1">
      <c r="B11" s="371" t="s">
        <v>663</v>
      </c>
      <c r="C11" s="371"/>
      <c r="D11" s="371"/>
      <c r="E11" s="371"/>
      <c r="F11" s="371"/>
      <c r="G11" s="371"/>
      <c r="H11" s="371"/>
      <c r="I11" s="371"/>
      <c r="J11" s="368">
        <f>'Balance Générale'!G66</f>
        <v>0</v>
      </c>
      <c r="K11" s="368"/>
      <c r="L11" s="368"/>
      <c r="M11" s="368"/>
      <c r="N11" s="195" t="s">
        <v>661</v>
      </c>
      <c r="O11" s="369"/>
      <c r="P11" s="369"/>
      <c r="Q11" s="369"/>
      <c r="R11" s="369"/>
      <c r="S11" s="195" t="s">
        <v>661</v>
      </c>
      <c r="T11" s="372" t="s">
        <v>363</v>
      </c>
      <c r="U11" s="372"/>
      <c r="V11" s="372"/>
      <c r="W11" s="372"/>
      <c r="X11" s="372"/>
      <c r="Y11" s="372"/>
      <c r="Z11" s="372"/>
      <c r="AA11" s="372"/>
      <c r="AB11" s="372"/>
      <c r="AC11" s="368">
        <f>SUM('Balance Générale'!G264:'Balance Générale'!G282)-AC9-AC10</f>
        <v>0</v>
      </c>
      <c r="AD11" s="368"/>
      <c r="AE11" s="368"/>
      <c r="AF11" s="368"/>
      <c r="AG11" s="196" t="s">
        <v>661</v>
      </c>
      <c r="AH11" s="369"/>
      <c r="AI11" s="369"/>
      <c r="AJ11" s="369"/>
      <c r="AK11" s="369"/>
      <c r="AL11" s="195" t="s">
        <v>661</v>
      </c>
    </row>
    <row r="12" spans="2:38" s="185" customFormat="1" ht="22.5" customHeight="1">
      <c r="B12" s="373" t="s">
        <v>83</v>
      </c>
      <c r="C12" s="373"/>
      <c r="D12" s="373"/>
      <c r="E12" s="373"/>
      <c r="F12" s="373"/>
      <c r="G12" s="373"/>
      <c r="H12" s="373"/>
      <c r="I12" s="373"/>
      <c r="J12" s="368">
        <f>'Balance Générale'!G67</f>
        <v>0</v>
      </c>
      <c r="K12" s="368"/>
      <c r="L12" s="368"/>
      <c r="M12" s="368"/>
      <c r="N12" s="195" t="s">
        <v>661</v>
      </c>
      <c r="O12" s="369"/>
      <c r="P12" s="369"/>
      <c r="Q12" s="369"/>
      <c r="R12" s="369"/>
      <c r="S12" s="195" t="s">
        <v>661</v>
      </c>
      <c r="T12" s="374" t="s">
        <v>664</v>
      </c>
      <c r="U12" s="374"/>
      <c r="V12" s="374"/>
      <c r="W12" s="374"/>
      <c r="X12" s="374"/>
      <c r="Y12" s="374"/>
      <c r="Z12" s="374"/>
      <c r="AA12" s="374"/>
      <c r="AB12" s="374"/>
      <c r="AC12" s="368">
        <f>SUM('Balance Générale'!G290:G295)</f>
        <v>0</v>
      </c>
      <c r="AD12" s="368"/>
      <c r="AE12" s="368"/>
      <c r="AF12" s="368"/>
      <c r="AG12" s="196" t="s">
        <v>661</v>
      </c>
      <c r="AH12" s="369"/>
      <c r="AI12" s="369"/>
      <c r="AJ12" s="369"/>
      <c r="AK12" s="369"/>
      <c r="AL12" s="195" t="s">
        <v>661</v>
      </c>
    </row>
    <row r="13" spans="2:38" s="185" customFormat="1" ht="22.5" customHeight="1">
      <c r="B13" s="371" t="s">
        <v>85</v>
      </c>
      <c r="C13" s="371"/>
      <c r="D13" s="371"/>
      <c r="E13" s="371"/>
      <c r="F13" s="371"/>
      <c r="G13" s="371"/>
      <c r="H13" s="371"/>
      <c r="I13" s="371"/>
      <c r="J13" s="368">
        <f>'Balance Générale'!G68</f>
        <v>0</v>
      </c>
      <c r="K13" s="368"/>
      <c r="L13" s="368"/>
      <c r="M13" s="368"/>
      <c r="N13" s="195" t="s">
        <v>661</v>
      </c>
      <c r="O13" s="369"/>
      <c r="P13" s="369"/>
      <c r="Q13" s="369"/>
      <c r="R13" s="369"/>
      <c r="S13" s="195" t="s">
        <v>661</v>
      </c>
      <c r="T13" s="375"/>
      <c r="U13" s="375"/>
      <c r="V13" s="375"/>
      <c r="W13" s="375"/>
      <c r="X13" s="375"/>
      <c r="Y13" s="375"/>
      <c r="Z13" s="375"/>
      <c r="AA13" s="375"/>
      <c r="AB13" s="375"/>
      <c r="AC13" s="376"/>
      <c r="AD13" s="376"/>
      <c r="AE13" s="376"/>
      <c r="AF13" s="376"/>
      <c r="AG13" s="197"/>
      <c r="AH13" s="377"/>
      <c r="AI13" s="377"/>
      <c r="AJ13" s="377"/>
      <c r="AK13" s="377"/>
      <c r="AL13" s="195"/>
    </row>
    <row r="14" spans="2:38" s="185" customFormat="1" ht="22.5" customHeight="1">
      <c r="B14" s="371" t="s">
        <v>665</v>
      </c>
      <c r="C14" s="371"/>
      <c r="D14" s="371"/>
      <c r="E14" s="371"/>
      <c r="F14" s="371"/>
      <c r="G14" s="371"/>
      <c r="H14" s="371"/>
      <c r="I14" s="371"/>
      <c r="J14" s="368">
        <f>SUM('Balance Générale'!G52:G73)-J9-J10-J11-J12-J13</f>
        <v>0</v>
      </c>
      <c r="K14" s="368"/>
      <c r="L14" s="368"/>
      <c r="M14" s="368"/>
      <c r="N14" s="195" t="s">
        <v>661</v>
      </c>
      <c r="O14" s="369"/>
      <c r="P14" s="369"/>
      <c r="Q14" s="369"/>
      <c r="R14" s="369"/>
      <c r="S14" s="195" t="s">
        <v>661</v>
      </c>
      <c r="T14" s="378" t="s">
        <v>666</v>
      </c>
      <c r="U14" s="378"/>
      <c r="V14" s="378"/>
      <c r="W14" s="378"/>
      <c r="X14" s="378"/>
      <c r="Y14" s="378"/>
      <c r="Z14" s="378"/>
      <c r="AA14" s="378"/>
      <c r="AB14" s="378"/>
      <c r="AC14" s="379"/>
      <c r="AD14" s="379"/>
      <c r="AE14" s="379"/>
      <c r="AF14" s="379"/>
      <c r="AG14" s="198" t="s">
        <v>661</v>
      </c>
      <c r="AH14" s="380"/>
      <c r="AI14" s="380"/>
      <c r="AJ14" s="380"/>
      <c r="AK14" s="380"/>
      <c r="AL14" s="195" t="s">
        <v>661</v>
      </c>
    </row>
    <row r="15" spans="2:38" s="185" customFormat="1" ht="22.5" customHeight="1">
      <c r="B15" s="381" t="s">
        <v>667</v>
      </c>
      <c r="C15" s="381"/>
      <c r="D15" s="381"/>
      <c r="E15" s="381"/>
      <c r="F15" s="381"/>
      <c r="G15" s="381"/>
      <c r="H15" s="381"/>
      <c r="I15" s="381"/>
      <c r="J15" s="199"/>
      <c r="K15" s="200"/>
      <c r="L15" s="200"/>
      <c r="M15" s="200"/>
      <c r="N15" s="201"/>
      <c r="O15" s="199"/>
      <c r="P15" s="200"/>
      <c r="Q15" s="200"/>
      <c r="R15" s="200"/>
      <c r="S15" s="201"/>
      <c r="T15" s="375" t="s">
        <v>668</v>
      </c>
      <c r="U15" s="375"/>
      <c r="V15" s="375"/>
      <c r="W15" s="375"/>
      <c r="X15" s="375"/>
      <c r="Y15" s="375"/>
      <c r="Z15" s="375"/>
      <c r="AA15" s="375"/>
      <c r="AB15" s="375"/>
      <c r="AC15" s="382"/>
      <c r="AD15" s="382"/>
      <c r="AE15" s="382"/>
      <c r="AF15" s="382"/>
      <c r="AG15" s="197" t="s">
        <v>661</v>
      </c>
      <c r="AH15" s="369"/>
      <c r="AI15" s="369"/>
      <c r="AJ15" s="369"/>
      <c r="AK15" s="369"/>
      <c r="AL15" s="195" t="s">
        <v>661</v>
      </c>
    </row>
    <row r="16" spans="2:38" s="185" customFormat="1" ht="22.5" customHeight="1">
      <c r="B16" s="367" t="s">
        <v>97</v>
      </c>
      <c r="C16" s="367"/>
      <c r="D16" s="367"/>
      <c r="E16" s="367"/>
      <c r="F16" s="367"/>
      <c r="G16" s="367"/>
      <c r="H16" s="367"/>
      <c r="I16" s="367"/>
      <c r="J16" s="368">
        <f>'Balance Générale'!G76</f>
        <v>0</v>
      </c>
      <c r="K16" s="368"/>
      <c r="L16" s="368"/>
      <c r="M16" s="368"/>
      <c r="N16" s="195" t="s">
        <v>661</v>
      </c>
      <c r="O16" s="369"/>
      <c r="P16" s="369"/>
      <c r="Q16" s="369"/>
      <c r="R16" s="369"/>
      <c r="S16" s="195" t="s">
        <v>661</v>
      </c>
      <c r="T16" s="383"/>
      <c r="U16" s="383"/>
      <c r="V16" s="383"/>
      <c r="W16" s="383"/>
      <c r="X16" s="383"/>
      <c r="Y16" s="383"/>
      <c r="Z16" s="383"/>
      <c r="AA16" s="383"/>
      <c r="AB16" s="383"/>
      <c r="AC16" s="384"/>
      <c r="AD16" s="384"/>
      <c r="AE16" s="384"/>
      <c r="AF16" s="384"/>
      <c r="AG16" s="197" t="s">
        <v>661</v>
      </c>
      <c r="AH16" s="369"/>
      <c r="AI16" s="369"/>
      <c r="AJ16" s="369"/>
      <c r="AK16" s="369"/>
      <c r="AL16" s="195" t="s">
        <v>661</v>
      </c>
    </row>
    <row r="17" spans="2:38" s="185" customFormat="1" ht="22.5" customHeight="1">
      <c r="B17" s="371" t="s">
        <v>669</v>
      </c>
      <c r="C17" s="371"/>
      <c r="D17" s="371"/>
      <c r="E17" s="371"/>
      <c r="F17" s="371"/>
      <c r="G17" s="371"/>
      <c r="H17" s="371"/>
      <c r="I17" s="371"/>
      <c r="J17" s="368">
        <f>'Balance Générale'!G79+'Balance Générale'!G80+'Balance Générale'!G81</f>
        <v>0</v>
      </c>
      <c r="K17" s="368"/>
      <c r="L17" s="368"/>
      <c r="M17" s="368"/>
      <c r="N17" s="195" t="s">
        <v>661</v>
      </c>
      <c r="O17" s="369"/>
      <c r="P17" s="369"/>
      <c r="Q17" s="369"/>
      <c r="R17" s="369"/>
      <c r="S17" s="195" t="s">
        <v>661</v>
      </c>
      <c r="T17" s="383"/>
      <c r="U17" s="383"/>
      <c r="V17" s="383"/>
      <c r="W17" s="383"/>
      <c r="X17" s="383"/>
      <c r="Y17" s="383"/>
      <c r="Z17" s="383"/>
      <c r="AA17" s="383"/>
      <c r="AB17" s="383"/>
      <c r="AC17" s="384"/>
      <c r="AD17" s="384"/>
      <c r="AE17" s="384"/>
      <c r="AF17" s="384"/>
      <c r="AG17" s="197" t="s">
        <v>661</v>
      </c>
      <c r="AH17" s="369"/>
      <c r="AI17" s="369"/>
      <c r="AJ17" s="369"/>
      <c r="AK17" s="369"/>
      <c r="AL17" s="195" t="s">
        <v>661</v>
      </c>
    </row>
    <row r="18" spans="2:38" s="185" customFormat="1" ht="22.5" customHeight="1">
      <c r="B18" s="371" t="s">
        <v>670</v>
      </c>
      <c r="C18" s="371"/>
      <c r="D18" s="371"/>
      <c r="E18" s="371"/>
      <c r="F18" s="371"/>
      <c r="G18" s="371"/>
      <c r="H18" s="371"/>
      <c r="I18" s="371"/>
      <c r="J18" s="368">
        <f>'Balance Générale'!G84</f>
        <v>0</v>
      </c>
      <c r="K18" s="368"/>
      <c r="L18" s="368"/>
      <c r="M18" s="368"/>
      <c r="N18" s="195" t="s">
        <v>661</v>
      </c>
      <c r="O18" s="369"/>
      <c r="P18" s="369"/>
      <c r="Q18" s="369"/>
      <c r="R18" s="369"/>
      <c r="S18" s="195" t="s">
        <v>661</v>
      </c>
      <c r="T18" s="383"/>
      <c r="U18" s="383"/>
      <c r="V18" s="383"/>
      <c r="W18" s="383"/>
      <c r="X18" s="383"/>
      <c r="Y18" s="383"/>
      <c r="Z18" s="383"/>
      <c r="AA18" s="383"/>
      <c r="AB18" s="383"/>
      <c r="AC18" s="384"/>
      <c r="AD18" s="384"/>
      <c r="AE18" s="384"/>
      <c r="AF18" s="384"/>
      <c r="AG18" s="197" t="s">
        <v>661</v>
      </c>
      <c r="AH18" s="369"/>
      <c r="AI18" s="369"/>
      <c r="AJ18" s="369"/>
      <c r="AK18" s="369"/>
      <c r="AL18" s="195" t="s">
        <v>661</v>
      </c>
    </row>
    <row r="19" spans="2:38" s="185" customFormat="1" ht="22.5" customHeight="1">
      <c r="B19" s="371" t="s">
        <v>671</v>
      </c>
      <c r="C19" s="371"/>
      <c r="D19" s="371"/>
      <c r="E19" s="371"/>
      <c r="F19" s="371"/>
      <c r="G19" s="371"/>
      <c r="H19" s="371"/>
      <c r="I19" s="371"/>
      <c r="J19" s="368">
        <f>'Balance Générale'!G88+'Balance Générale'!G89+'Balance Générale'!G90+'Balance Générale'!G91+'Balance Générale'!G92+'Balance Générale'!G93+'Balance Générale'!G94</f>
        <v>0</v>
      </c>
      <c r="K19" s="368"/>
      <c r="L19" s="368"/>
      <c r="M19" s="368"/>
      <c r="N19" s="195" t="s">
        <v>661</v>
      </c>
      <c r="O19" s="369"/>
      <c r="P19" s="369"/>
      <c r="Q19" s="369"/>
      <c r="R19" s="369"/>
      <c r="S19" s="195" t="s">
        <v>661</v>
      </c>
      <c r="T19" s="383"/>
      <c r="U19" s="383"/>
      <c r="V19" s="383"/>
      <c r="W19" s="383"/>
      <c r="X19" s="383"/>
      <c r="Y19" s="383"/>
      <c r="Z19" s="383"/>
      <c r="AA19" s="383"/>
      <c r="AB19" s="383"/>
      <c r="AC19" s="384"/>
      <c r="AD19" s="384"/>
      <c r="AE19" s="384"/>
      <c r="AF19" s="384"/>
      <c r="AG19" s="197" t="s">
        <v>661</v>
      </c>
      <c r="AH19" s="369"/>
      <c r="AI19" s="369"/>
      <c r="AJ19" s="369"/>
      <c r="AK19" s="369"/>
      <c r="AL19" s="195" t="s">
        <v>661</v>
      </c>
    </row>
    <row r="20" spans="2:38" s="185" customFormat="1" ht="22.5" customHeight="1">
      <c r="B20" s="371" t="s">
        <v>672</v>
      </c>
      <c r="C20" s="371"/>
      <c r="D20" s="371"/>
      <c r="E20" s="371"/>
      <c r="F20" s="371"/>
      <c r="G20" s="371"/>
      <c r="H20" s="371"/>
      <c r="I20" s="371"/>
      <c r="J20" s="368">
        <f>'Balance Générale'!G97+'Balance Générale'!G98</f>
        <v>0</v>
      </c>
      <c r="K20" s="368"/>
      <c r="L20" s="368"/>
      <c r="M20" s="368"/>
      <c r="N20" s="195" t="s">
        <v>661</v>
      </c>
      <c r="O20" s="369"/>
      <c r="P20" s="369"/>
      <c r="Q20" s="369"/>
      <c r="R20" s="369"/>
      <c r="S20" s="195" t="s">
        <v>661</v>
      </c>
      <c r="T20" s="375" t="s">
        <v>673</v>
      </c>
      <c r="U20" s="375"/>
      <c r="V20" s="375"/>
      <c r="W20" s="375"/>
      <c r="X20" s="375"/>
      <c r="Y20" s="375"/>
      <c r="Z20" s="375"/>
      <c r="AA20" s="375"/>
      <c r="AB20" s="375"/>
      <c r="AC20" s="385"/>
      <c r="AD20" s="385"/>
      <c r="AE20" s="385"/>
      <c r="AF20" s="385"/>
      <c r="AG20" s="197"/>
      <c r="AH20" s="377"/>
      <c r="AI20" s="377"/>
      <c r="AJ20" s="377"/>
      <c r="AK20" s="377"/>
      <c r="AL20" s="195"/>
    </row>
    <row r="21" spans="2:38" s="185" customFormat="1" ht="22.5" customHeight="1">
      <c r="B21" s="371" t="s">
        <v>129</v>
      </c>
      <c r="C21" s="371"/>
      <c r="D21" s="371"/>
      <c r="E21" s="371"/>
      <c r="F21" s="371"/>
      <c r="G21" s="371"/>
      <c r="H21" s="371"/>
      <c r="I21" s="371"/>
      <c r="J21" s="368">
        <f>SUM('Balance Générale'!G75:G100)-J16-J17-J18-J19-J20</f>
        <v>0</v>
      </c>
      <c r="K21" s="368"/>
      <c r="L21" s="368"/>
      <c r="M21" s="368"/>
      <c r="N21" s="195" t="s">
        <v>661</v>
      </c>
      <c r="O21" s="369"/>
      <c r="P21" s="369"/>
      <c r="Q21" s="369"/>
      <c r="R21" s="369"/>
      <c r="S21" s="195" t="s">
        <v>661</v>
      </c>
      <c r="T21" s="386"/>
      <c r="U21" s="386"/>
      <c r="V21" s="386"/>
      <c r="W21" s="386"/>
      <c r="X21" s="386"/>
      <c r="Y21" s="386"/>
      <c r="Z21" s="386"/>
      <c r="AA21" s="386"/>
      <c r="AB21" s="386"/>
      <c r="AC21" s="382"/>
      <c r="AD21" s="382"/>
      <c r="AE21" s="382"/>
      <c r="AF21" s="382"/>
      <c r="AG21" s="197" t="s">
        <v>661</v>
      </c>
      <c r="AH21" s="369"/>
      <c r="AI21" s="369"/>
      <c r="AJ21" s="369"/>
      <c r="AK21" s="369"/>
      <c r="AL21" s="195" t="s">
        <v>661</v>
      </c>
    </row>
    <row r="22" spans="2:38" s="185" customFormat="1" ht="22.5" customHeight="1">
      <c r="B22" s="381" t="s">
        <v>674</v>
      </c>
      <c r="C22" s="381"/>
      <c r="D22" s="381"/>
      <c r="E22" s="381"/>
      <c r="F22" s="381"/>
      <c r="G22" s="381"/>
      <c r="H22" s="381"/>
      <c r="I22" s="381"/>
      <c r="J22" s="199"/>
      <c r="K22" s="200"/>
      <c r="L22" s="200"/>
      <c r="M22" s="200"/>
      <c r="N22" s="201"/>
      <c r="O22" s="199"/>
      <c r="P22" s="200"/>
      <c r="Q22" s="200"/>
      <c r="R22" s="200"/>
      <c r="S22" s="201"/>
      <c r="T22" s="375" t="s">
        <v>675</v>
      </c>
      <c r="U22" s="375"/>
      <c r="V22" s="375"/>
      <c r="W22" s="375"/>
      <c r="X22" s="375"/>
      <c r="Y22" s="375"/>
      <c r="Z22" s="375"/>
      <c r="AA22" s="375"/>
      <c r="AB22" s="375"/>
      <c r="AC22" s="385"/>
      <c r="AD22" s="385"/>
      <c r="AE22" s="385"/>
      <c r="AF22" s="385"/>
      <c r="AG22" s="197"/>
      <c r="AH22" s="199"/>
      <c r="AI22" s="200"/>
      <c r="AJ22" s="200"/>
      <c r="AK22" s="200"/>
      <c r="AL22" s="201"/>
    </row>
    <row r="23" spans="2:38" s="185" customFormat="1" ht="22.5" customHeight="1">
      <c r="B23" s="367" t="s">
        <v>676</v>
      </c>
      <c r="C23" s="367"/>
      <c r="D23" s="367"/>
      <c r="E23" s="367"/>
      <c r="F23" s="367"/>
      <c r="G23" s="367"/>
      <c r="H23" s="367"/>
      <c r="I23" s="367"/>
      <c r="J23" s="368">
        <f>'Balance Générale'!G106</f>
        <v>0</v>
      </c>
      <c r="K23" s="368"/>
      <c r="L23" s="368"/>
      <c r="M23" s="368"/>
      <c r="N23" s="195" t="s">
        <v>661</v>
      </c>
      <c r="O23" s="369"/>
      <c r="P23" s="369"/>
      <c r="Q23" s="369"/>
      <c r="R23" s="369"/>
      <c r="S23" s="195" t="s">
        <v>661</v>
      </c>
      <c r="T23" s="386"/>
      <c r="U23" s="386"/>
      <c r="V23" s="386"/>
      <c r="W23" s="386"/>
      <c r="X23" s="386"/>
      <c r="Y23" s="386"/>
      <c r="Z23" s="386"/>
      <c r="AA23" s="386"/>
      <c r="AB23" s="386"/>
      <c r="AC23" s="382"/>
      <c r="AD23" s="382"/>
      <c r="AE23" s="382"/>
      <c r="AF23" s="382"/>
      <c r="AG23" s="197" t="s">
        <v>661</v>
      </c>
      <c r="AH23" s="369"/>
      <c r="AI23" s="369"/>
      <c r="AJ23" s="369"/>
      <c r="AK23" s="369"/>
      <c r="AL23" s="195" t="s">
        <v>661</v>
      </c>
    </row>
    <row r="24" spans="2:38" s="185" customFormat="1" ht="22.5" customHeight="1">
      <c r="B24" s="371" t="s">
        <v>677</v>
      </c>
      <c r="C24" s="371"/>
      <c r="D24" s="371"/>
      <c r="E24" s="371"/>
      <c r="F24" s="371"/>
      <c r="G24" s="371"/>
      <c r="H24" s="371"/>
      <c r="I24" s="371"/>
      <c r="J24" s="368">
        <f>'Balance Générale'!G110</f>
        <v>0</v>
      </c>
      <c r="K24" s="368"/>
      <c r="L24" s="368"/>
      <c r="M24" s="368"/>
      <c r="N24" s="195" t="s">
        <v>661</v>
      </c>
      <c r="O24" s="369"/>
      <c r="P24" s="369"/>
      <c r="Q24" s="369"/>
      <c r="R24" s="369"/>
      <c r="S24" s="195" t="s">
        <v>661</v>
      </c>
      <c r="T24" s="375" t="s">
        <v>678</v>
      </c>
      <c r="U24" s="375"/>
      <c r="V24" s="375"/>
      <c r="W24" s="375"/>
      <c r="X24" s="375"/>
      <c r="Y24" s="375"/>
      <c r="Z24" s="375"/>
      <c r="AA24" s="375"/>
      <c r="AB24" s="375"/>
      <c r="AC24" s="385"/>
      <c r="AD24" s="385"/>
      <c r="AE24" s="385"/>
      <c r="AF24" s="385"/>
      <c r="AG24" s="197"/>
      <c r="AH24" s="377"/>
      <c r="AI24" s="377"/>
      <c r="AJ24" s="377"/>
      <c r="AK24" s="377"/>
      <c r="AL24" s="195"/>
    </row>
    <row r="25" spans="2:38" s="185" customFormat="1" ht="22.5" customHeight="1">
      <c r="B25" s="371" t="s">
        <v>168</v>
      </c>
      <c r="C25" s="371"/>
      <c r="D25" s="371"/>
      <c r="E25" s="371"/>
      <c r="F25" s="371"/>
      <c r="G25" s="371"/>
      <c r="H25" s="371"/>
      <c r="I25" s="371"/>
      <c r="J25" s="368">
        <f>'Balance Générale'!G119+'Balance Générale'!G120+'Balance Générale'!G122+'Balance Générale'!G123</f>
        <v>0</v>
      </c>
      <c r="K25" s="368"/>
      <c r="L25" s="368"/>
      <c r="M25" s="368"/>
      <c r="N25" s="195" t="s">
        <v>661</v>
      </c>
      <c r="O25" s="369"/>
      <c r="P25" s="369"/>
      <c r="Q25" s="369"/>
      <c r="R25" s="369"/>
      <c r="S25" s="195" t="s">
        <v>661</v>
      </c>
      <c r="T25" s="386"/>
      <c r="U25" s="386"/>
      <c r="V25" s="386"/>
      <c r="W25" s="386"/>
      <c r="X25" s="386"/>
      <c r="Y25" s="386"/>
      <c r="Z25" s="386"/>
      <c r="AA25" s="386"/>
      <c r="AB25" s="386"/>
      <c r="AC25" s="382"/>
      <c r="AD25" s="382"/>
      <c r="AE25" s="382"/>
      <c r="AF25" s="382"/>
      <c r="AG25" s="197" t="s">
        <v>661</v>
      </c>
      <c r="AH25" s="369"/>
      <c r="AI25" s="369"/>
      <c r="AJ25" s="369"/>
      <c r="AK25" s="369"/>
      <c r="AL25" s="195" t="s">
        <v>661</v>
      </c>
    </row>
    <row r="26" spans="2:38" s="185" customFormat="1" ht="22.5" customHeight="1">
      <c r="B26" s="371" t="s">
        <v>679</v>
      </c>
      <c r="C26" s="371"/>
      <c r="D26" s="371"/>
      <c r="E26" s="371"/>
      <c r="F26" s="371"/>
      <c r="G26" s="371"/>
      <c r="H26" s="371"/>
      <c r="I26" s="371"/>
      <c r="J26" s="368">
        <f>'Balance Générale'!G124</f>
        <v>0</v>
      </c>
      <c r="K26" s="368"/>
      <c r="L26" s="368"/>
      <c r="M26" s="368"/>
      <c r="N26" s="195" t="s">
        <v>661</v>
      </c>
      <c r="O26" s="369"/>
      <c r="P26" s="369"/>
      <c r="Q26" s="369"/>
      <c r="R26" s="369"/>
      <c r="S26" s="195" t="s">
        <v>661</v>
      </c>
      <c r="T26" s="375" t="s">
        <v>680</v>
      </c>
      <c r="U26" s="375"/>
      <c r="V26" s="375"/>
      <c r="W26" s="375"/>
      <c r="X26" s="375"/>
      <c r="Y26" s="375"/>
      <c r="Z26" s="375"/>
      <c r="AA26" s="375"/>
      <c r="AB26" s="375"/>
      <c r="AC26" s="385"/>
      <c r="AD26" s="385"/>
      <c r="AE26" s="385"/>
      <c r="AF26" s="385"/>
      <c r="AG26" s="197"/>
      <c r="AH26" s="377"/>
      <c r="AI26" s="377"/>
      <c r="AJ26" s="377"/>
      <c r="AK26" s="377"/>
      <c r="AL26" s="195"/>
    </row>
    <row r="27" spans="2:38" s="185" customFormat="1" ht="22.5" customHeight="1">
      <c r="B27" s="371" t="s">
        <v>681</v>
      </c>
      <c r="C27" s="371"/>
      <c r="D27" s="371"/>
      <c r="E27" s="371"/>
      <c r="F27" s="371"/>
      <c r="G27" s="371"/>
      <c r="H27" s="371"/>
      <c r="I27" s="371"/>
      <c r="J27" s="368">
        <f>'Balance Générale'!G128</f>
        <v>0</v>
      </c>
      <c r="K27" s="368"/>
      <c r="L27" s="368"/>
      <c r="M27" s="368"/>
      <c r="N27" s="195" t="s">
        <v>661</v>
      </c>
      <c r="O27" s="369"/>
      <c r="P27" s="369"/>
      <c r="Q27" s="369"/>
      <c r="R27" s="369"/>
      <c r="S27" s="195" t="s">
        <v>661</v>
      </c>
      <c r="T27" s="386"/>
      <c r="U27" s="386"/>
      <c r="V27" s="386"/>
      <c r="W27" s="386"/>
      <c r="X27" s="386"/>
      <c r="Y27" s="386"/>
      <c r="Z27" s="386"/>
      <c r="AA27" s="386"/>
      <c r="AB27" s="386"/>
      <c r="AC27" s="382"/>
      <c r="AD27" s="382"/>
      <c r="AE27" s="382"/>
      <c r="AF27" s="382"/>
      <c r="AG27" s="197" t="s">
        <v>661</v>
      </c>
      <c r="AH27" s="369"/>
      <c r="AI27" s="369"/>
      <c r="AJ27" s="369"/>
      <c r="AK27" s="369"/>
      <c r="AL27" s="195" t="s">
        <v>661</v>
      </c>
    </row>
    <row r="28" spans="2:38" ht="22.5" customHeight="1">
      <c r="B28" s="371" t="s">
        <v>129</v>
      </c>
      <c r="C28" s="371"/>
      <c r="D28" s="371"/>
      <c r="E28" s="371"/>
      <c r="F28" s="371"/>
      <c r="G28" s="371"/>
      <c r="H28" s="371"/>
      <c r="I28" s="371"/>
      <c r="J28" s="368">
        <f>SUM('Balance Générale'!G102:G131)-J23-J24-J25-J26-J27</f>
        <v>0</v>
      </c>
      <c r="K28" s="368"/>
      <c r="L28" s="368"/>
      <c r="M28" s="368"/>
      <c r="N28" s="195" t="s">
        <v>661</v>
      </c>
      <c r="O28" s="369"/>
      <c r="P28" s="369"/>
      <c r="Q28" s="369"/>
      <c r="R28" s="369"/>
      <c r="S28" s="195" t="s">
        <v>661</v>
      </c>
      <c r="T28" s="383"/>
      <c r="U28" s="383"/>
      <c r="V28" s="383"/>
      <c r="W28" s="383"/>
      <c r="X28" s="383"/>
      <c r="Y28" s="383"/>
      <c r="Z28" s="383"/>
      <c r="AA28" s="383"/>
      <c r="AB28" s="383"/>
      <c r="AC28" s="384"/>
      <c r="AD28" s="384"/>
      <c r="AE28" s="384"/>
      <c r="AF28" s="384"/>
      <c r="AG28" s="197" t="s">
        <v>661</v>
      </c>
      <c r="AH28" s="369"/>
      <c r="AI28" s="369"/>
      <c r="AJ28" s="369"/>
      <c r="AK28" s="369"/>
      <c r="AL28" s="195" t="s">
        <v>661</v>
      </c>
    </row>
    <row r="29" spans="2:38" s="185" customFormat="1" ht="22.5" customHeight="1">
      <c r="B29" s="381" t="s">
        <v>682</v>
      </c>
      <c r="C29" s="381"/>
      <c r="D29" s="381"/>
      <c r="E29" s="381"/>
      <c r="F29" s="381"/>
      <c r="G29" s="381"/>
      <c r="H29" s="381"/>
      <c r="I29" s="381"/>
      <c r="J29" s="199"/>
      <c r="K29" s="200"/>
      <c r="L29" s="200"/>
      <c r="M29" s="200"/>
      <c r="N29" s="201"/>
      <c r="O29" s="199"/>
      <c r="P29" s="200"/>
      <c r="Q29" s="200"/>
      <c r="R29" s="200"/>
      <c r="S29" s="201"/>
      <c r="T29" s="383"/>
      <c r="U29" s="383"/>
      <c r="V29" s="383"/>
      <c r="W29" s="383"/>
      <c r="X29" s="383"/>
      <c r="Y29" s="383"/>
      <c r="Z29" s="383"/>
      <c r="AA29" s="383"/>
      <c r="AB29" s="383"/>
      <c r="AC29" s="384"/>
      <c r="AD29" s="384"/>
      <c r="AE29" s="384"/>
      <c r="AF29" s="384"/>
      <c r="AG29" s="197" t="s">
        <v>661</v>
      </c>
      <c r="AH29" s="369"/>
      <c r="AI29" s="369"/>
      <c r="AJ29" s="369"/>
      <c r="AK29" s="369"/>
      <c r="AL29" s="195" t="s">
        <v>661</v>
      </c>
    </row>
    <row r="30" spans="2:38" s="185" customFormat="1" ht="22.5" customHeight="1">
      <c r="B30" s="367" t="s">
        <v>683</v>
      </c>
      <c r="C30" s="367"/>
      <c r="D30" s="367"/>
      <c r="E30" s="367"/>
      <c r="F30" s="367"/>
      <c r="G30" s="367"/>
      <c r="H30" s="367"/>
      <c r="I30" s="367"/>
      <c r="J30" s="368">
        <f>'Balance Générale'!G135+'Balance Générale'!G136+'Balance Générale'!G137+'Balance Générale'!G138+'Balance Générale'!G141+'Balance Générale'!G144</f>
        <v>0</v>
      </c>
      <c r="K30" s="368"/>
      <c r="L30" s="368"/>
      <c r="M30" s="368"/>
      <c r="N30" s="195" t="s">
        <v>661</v>
      </c>
      <c r="O30" s="369"/>
      <c r="P30" s="369"/>
      <c r="Q30" s="369"/>
      <c r="R30" s="369"/>
      <c r="S30" s="195" t="s">
        <v>661</v>
      </c>
      <c r="T30" s="383"/>
      <c r="U30" s="383"/>
      <c r="V30" s="383"/>
      <c r="W30" s="383"/>
      <c r="X30" s="383"/>
      <c r="Y30" s="383"/>
      <c r="Z30" s="383"/>
      <c r="AA30" s="383"/>
      <c r="AB30" s="383"/>
      <c r="AC30" s="384"/>
      <c r="AD30" s="384"/>
      <c r="AE30" s="384"/>
      <c r="AF30" s="384"/>
      <c r="AG30" s="197" t="s">
        <v>661</v>
      </c>
      <c r="AH30" s="369"/>
      <c r="AI30" s="369"/>
      <c r="AJ30" s="369"/>
      <c r="AK30" s="369"/>
      <c r="AL30" s="195" t="s">
        <v>661</v>
      </c>
    </row>
    <row r="31" spans="2:38" s="185" customFormat="1" ht="22.5" customHeight="1">
      <c r="B31" s="371" t="s">
        <v>684</v>
      </c>
      <c r="C31" s="371"/>
      <c r="D31" s="371"/>
      <c r="E31" s="371"/>
      <c r="F31" s="371"/>
      <c r="G31" s="371"/>
      <c r="H31" s="371"/>
      <c r="I31" s="371"/>
      <c r="J31" s="368">
        <f>SUM('Balance Générale'!G134:G158)-J30</f>
        <v>0</v>
      </c>
      <c r="K31" s="368"/>
      <c r="L31" s="368"/>
      <c r="M31" s="368"/>
      <c r="N31" s="195" t="s">
        <v>661</v>
      </c>
      <c r="O31" s="369"/>
      <c r="P31" s="369"/>
      <c r="Q31" s="369"/>
      <c r="R31" s="369"/>
      <c r="S31" s="195" t="s">
        <v>661</v>
      </c>
      <c r="T31" s="375" t="s">
        <v>685</v>
      </c>
      <c r="U31" s="375"/>
      <c r="V31" s="375"/>
      <c r="W31" s="375"/>
      <c r="X31" s="375"/>
      <c r="Y31" s="375"/>
      <c r="Z31" s="375"/>
      <c r="AA31" s="375"/>
      <c r="AB31" s="375"/>
      <c r="AC31" s="382"/>
      <c r="AD31" s="382"/>
      <c r="AE31" s="382"/>
      <c r="AF31" s="382"/>
      <c r="AG31" s="197" t="s">
        <v>661</v>
      </c>
      <c r="AH31" s="369"/>
      <c r="AI31" s="369"/>
      <c r="AJ31" s="369"/>
      <c r="AK31" s="369"/>
      <c r="AL31" s="195" t="s">
        <v>661</v>
      </c>
    </row>
    <row r="32" spans="2:38" ht="22.5" customHeight="1">
      <c r="B32" s="387"/>
      <c r="C32" s="387"/>
      <c r="D32" s="387"/>
      <c r="E32" s="387"/>
      <c r="F32" s="387"/>
      <c r="G32" s="387"/>
      <c r="H32" s="387"/>
      <c r="I32" s="387"/>
      <c r="J32" s="199"/>
      <c r="K32" s="200"/>
      <c r="L32" s="200"/>
      <c r="M32" s="200"/>
      <c r="N32" s="201"/>
      <c r="O32" s="199"/>
      <c r="P32" s="200"/>
      <c r="Q32" s="200"/>
      <c r="R32" s="200"/>
      <c r="S32" s="201"/>
      <c r="T32" s="375" t="s">
        <v>686</v>
      </c>
      <c r="U32" s="375"/>
      <c r="V32" s="375"/>
      <c r="W32" s="375"/>
      <c r="X32" s="375"/>
      <c r="Y32" s="375"/>
      <c r="Z32" s="375"/>
      <c r="AA32" s="375"/>
      <c r="AB32" s="375"/>
      <c r="AC32" s="382"/>
      <c r="AD32" s="382"/>
      <c r="AE32" s="382"/>
      <c r="AF32" s="382"/>
      <c r="AG32" s="197" t="s">
        <v>661</v>
      </c>
      <c r="AH32" s="369"/>
      <c r="AI32" s="369"/>
      <c r="AJ32" s="369"/>
      <c r="AK32" s="369"/>
      <c r="AL32" s="195" t="s">
        <v>661</v>
      </c>
    </row>
    <row r="33" spans="2:38" ht="22.5" customHeight="1">
      <c r="B33" s="381" t="s">
        <v>687</v>
      </c>
      <c r="C33" s="381"/>
      <c r="D33" s="381"/>
      <c r="E33" s="381"/>
      <c r="F33" s="381"/>
      <c r="G33" s="381"/>
      <c r="H33" s="381"/>
      <c r="I33" s="381"/>
      <c r="J33" s="194"/>
      <c r="K33" s="193"/>
      <c r="L33" s="193"/>
      <c r="M33" s="193"/>
      <c r="N33" s="201"/>
      <c r="O33" s="194"/>
      <c r="P33" s="193"/>
      <c r="Q33" s="193"/>
      <c r="R33" s="193"/>
      <c r="S33" s="201"/>
      <c r="T33" s="375" t="s">
        <v>688</v>
      </c>
      <c r="U33" s="375"/>
      <c r="V33" s="375"/>
      <c r="W33" s="375"/>
      <c r="X33" s="375"/>
      <c r="Y33" s="375"/>
      <c r="Z33" s="375"/>
      <c r="AA33" s="375"/>
      <c r="AB33" s="375"/>
      <c r="AC33" s="388"/>
      <c r="AD33" s="388"/>
      <c r="AE33" s="388"/>
      <c r="AF33" s="388"/>
      <c r="AG33" s="197" t="s">
        <v>661</v>
      </c>
      <c r="AH33" s="389"/>
      <c r="AI33" s="389"/>
      <c r="AJ33" s="389"/>
      <c r="AK33" s="389"/>
      <c r="AL33" s="195" t="s">
        <v>661</v>
      </c>
    </row>
    <row r="34" spans="2:38" ht="22.5" customHeight="1">
      <c r="B34" s="202"/>
      <c r="C34" s="193"/>
      <c r="D34" s="193"/>
      <c r="E34" s="193"/>
      <c r="F34" s="193"/>
      <c r="G34" s="193"/>
      <c r="H34" s="193"/>
      <c r="I34" s="201"/>
      <c r="J34" s="203"/>
      <c r="K34" s="193"/>
      <c r="L34" s="193"/>
      <c r="M34" s="193"/>
      <c r="N34" s="201"/>
      <c r="O34" s="203"/>
      <c r="P34" s="193"/>
      <c r="Q34" s="193"/>
      <c r="R34" s="193"/>
      <c r="S34" s="201"/>
      <c r="T34" s="386"/>
      <c r="U34" s="386"/>
      <c r="V34" s="386"/>
      <c r="W34" s="386"/>
      <c r="X34" s="386"/>
      <c r="Y34" s="386"/>
      <c r="Z34" s="386"/>
      <c r="AA34" s="386"/>
      <c r="AB34" s="386"/>
      <c r="AC34" s="382"/>
      <c r="AD34" s="382"/>
      <c r="AE34" s="382"/>
      <c r="AF34" s="382"/>
      <c r="AG34" s="197" t="s">
        <v>661</v>
      </c>
      <c r="AH34" s="369"/>
      <c r="AI34" s="369"/>
      <c r="AJ34" s="369"/>
      <c r="AK34" s="369"/>
      <c r="AL34" s="195" t="s">
        <v>661</v>
      </c>
    </row>
    <row r="35" spans="2:38" ht="22.5" customHeight="1">
      <c r="B35" s="367" t="s">
        <v>227</v>
      </c>
      <c r="C35" s="367"/>
      <c r="D35" s="367"/>
      <c r="E35" s="367"/>
      <c r="F35" s="367"/>
      <c r="G35" s="367"/>
      <c r="H35" s="367"/>
      <c r="I35" s="367"/>
      <c r="J35" s="368">
        <f>'Balance Générale'!G161</f>
        <v>0</v>
      </c>
      <c r="K35" s="368"/>
      <c r="L35" s="368"/>
      <c r="M35" s="368"/>
      <c r="N35" s="195" t="s">
        <v>661</v>
      </c>
      <c r="O35" s="369"/>
      <c r="P35" s="369"/>
      <c r="Q35" s="369"/>
      <c r="R35" s="369"/>
      <c r="S35" s="195" t="s">
        <v>661</v>
      </c>
      <c r="T35" s="386"/>
      <c r="U35" s="386"/>
      <c r="V35" s="386"/>
      <c r="W35" s="386"/>
      <c r="X35" s="386"/>
      <c r="Y35" s="386"/>
      <c r="Z35" s="386"/>
      <c r="AA35" s="386"/>
      <c r="AB35" s="386"/>
      <c r="AC35" s="382"/>
      <c r="AD35" s="382"/>
      <c r="AE35" s="382"/>
      <c r="AF35" s="382"/>
      <c r="AG35" s="197" t="s">
        <v>661</v>
      </c>
      <c r="AH35" s="369"/>
      <c r="AI35" s="369"/>
      <c r="AJ35" s="369"/>
      <c r="AK35" s="369"/>
      <c r="AL35" s="195" t="s">
        <v>661</v>
      </c>
    </row>
    <row r="36" spans="2:38" ht="22.5" customHeight="1">
      <c r="B36" s="371" t="s">
        <v>689</v>
      </c>
      <c r="C36" s="371"/>
      <c r="D36" s="371"/>
      <c r="E36" s="371"/>
      <c r="F36" s="371"/>
      <c r="G36" s="371"/>
      <c r="H36" s="371"/>
      <c r="I36" s="371"/>
      <c r="J36" s="368">
        <f>'Balance Générale'!G168+'Balance Générale'!G169+'Balance Générale'!G170+'Balance Générale'!G171</f>
        <v>0</v>
      </c>
      <c r="K36" s="368"/>
      <c r="L36" s="368"/>
      <c r="M36" s="368"/>
      <c r="N36" s="195" t="s">
        <v>661</v>
      </c>
      <c r="O36" s="369"/>
      <c r="P36" s="369"/>
      <c r="Q36" s="369"/>
      <c r="R36" s="369"/>
      <c r="S36" s="195" t="s">
        <v>661</v>
      </c>
      <c r="T36" s="386"/>
      <c r="U36" s="386"/>
      <c r="V36" s="386"/>
      <c r="W36" s="386"/>
      <c r="X36" s="386"/>
      <c r="Y36" s="386"/>
      <c r="Z36" s="386"/>
      <c r="AA36" s="386"/>
      <c r="AB36" s="386"/>
      <c r="AC36" s="382"/>
      <c r="AD36" s="382"/>
      <c r="AE36" s="382"/>
      <c r="AF36" s="382"/>
      <c r="AG36" s="197" t="s">
        <v>661</v>
      </c>
      <c r="AH36" s="369"/>
      <c r="AI36" s="369"/>
      <c r="AJ36" s="369"/>
      <c r="AK36" s="369"/>
      <c r="AL36" s="195" t="s">
        <v>661</v>
      </c>
    </row>
    <row r="37" spans="2:38" ht="22.5" customHeight="1">
      <c r="B37" s="371" t="s">
        <v>690</v>
      </c>
      <c r="C37" s="371"/>
      <c r="D37" s="371"/>
      <c r="E37" s="371"/>
      <c r="F37" s="371"/>
      <c r="G37" s="371"/>
      <c r="H37" s="371"/>
      <c r="I37" s="371"/>
      <c r="J37" s="368">
        <f>SUM('Balance Générale'!G160:G179)-J35-J36</f>
        <v>0</v>
      </c>
      <c r="K37" s="368"/>
      <c r="L37" s="368"/>
      <c r="M37" s="368"/>
      <c r="N37" s="195" t="s">
        <v>661</v>
      </c>
      <c r="O37" s="369"/>
      <c r="P37" s="369"/>
      <c r="Q37" s="369"/>
      <c r="R37" s="369"/>
      <c r="S37" s="195" t="s">
        <v>661</v>
      </c>
      <c r="T37" s="383"/>
      <c r="U37" s="383"/>
      <c r="V37" s="383"/>
      <c r="W37" s="383"/>
      <c r="X37" s="383"/>
      <c r="Y37" s="383"/>
      <c r="Z37" s="383"/>
      <c r="AA37" s="383"/>
      <c r="AB37" s="383"/>
      <c r="AC37" s="384"/>
      <c r="AD37" s="384"/>
      <c r="AE37" s="384"/>
      <c r="AF37" s="384"/>
      <c r="AG37" s="197" t="s">
        <v>661</v>
      </c>
      <c r="AH37" s="369"/>
      <c r="AI37" s="369"/>
      <c r="AJ37" s="369"/>
      <c r="AK37" s="369"/>
      <c r="AL37" s="195" t="s">
        <v>661</v>
      </c>
    </row>
    <row r="38" spans="2:38" ht="22.5" customHeight="1">
      <c r="B38" s="202"/>
      <c r="C38" s="193"/>
      <c r="D38" s="193"/>
      <c r="E38" s="193"/>
      <c r="F38" s="193"/>
      <c r="G38" s="193"/>
      <c r="H38" s="193"/>
      <c r="I38" s="201"/>
      <c r="J38" s="204"/>
      <c r="K38" s="205"/>
      <c r="L38" s="205"/>
      <c r="M38" s="205"/>
      <c r="N38" s="205"/>
      <c r="O38" s="204"/>
      <c r="P38" s="205"/>
      <c r="Q38" s="205"/>
      <c r="R38" s="205"/>
      <c r="S38" s="205"/>
      <c r="T38" s="390" t="s">
        <v>691</v>
      </c>
      <c r="U38" s="390"/>
      <c r="V38" s="390"/>
      <c r="W38" s="390"/>
      <c r="X38" s="390"/>
      <c r="Y38" s="390"/>
      <c r="Z38" s="390"/>
      <c r="AA38" s="390"/>
      <c r="AB38" s="390"/>
      <c r="AC38" s="193"/>
      <c r="AD38" s="193"/>
      <c r="AE38" s="193"/>
      <c r="AF38" s="193"/>
      <c r="AG38" s="196"/>
      <c r="AH38" s="204"/>
      <c r="AI38" s="205"/>
      <c r="AJ38" s="205"/>
      <c r="AK38" s="205"/>
      <c r="AL38" s="205"/>
    </row>
    <row r="39" spans="2:38" ht="22.5" customHeight="1">
      <c r="B39" s="387"/>
      <c r="C39" s="387"/>
      <c r="D39" s="387"/>
      <c r="E39" s="387"/>
      <c r="F39" s="387"/>
      <c r="G39" s="387"/>
      <c r="H39" s="387"/>
      <c r="I39" s="387"/>
      <c r="J39" s="194"/>
      <c r="K39" s="193"/>
      <c r="L39" s="193"/>
      <c r="M39" s="193"/>
      <c r="N39" s="201"/>
      <c r="O39" s="194"/>
      <c r="P39" s="193"/>
      <c r="Q39" s="193"/>
      <c r="R39" s="193"/>
      <c r="S39" s="201"/>
      <c r="T39" s="370" t="s">
        <v>390</v>
      </c>
      <c r="U39" s="370"/>
      <c r="V39" s="370"/>
      <c r="W39" s="370"/>
      <c r="X39" s="370"/>
      <c r="Y39" s="370"/>
      <c r="Z39" s="370"/>
      <c r="AA39" s="370"/>
      <c r="AB39" s="370"/>
      <c r="AC39" s="368">
        <f>'Balance Générale'!G298</f>
        <v>0</v>
      </c>
      <c r="AD39" s="368"/>
      <c r="AE39" s="368"/>
      <c r="AF39" s="368"/>
      <c r="AG39" s="196" t="s">
        <v>661</v>
      </c>
      <c r="AH39" s="369"/>
      <c r="AI39" s="369"/>
      <c r="AJ39" s="369"/>
      <c r="AK39" s="369"/>
      <c r="AL39" s="195" t="s">
        <v>661</v>
      </c>
    </row>
    <row r="40" spans="1:38" ht="22.5" customHeight="1">
      <c r="A40" s="206"/>
      <c r="B40" s="381" t="s">
        <v>692</v>
      </c>
      <c r="C40" s="381"/>
      <c r="D40" s="381"/>
      <c r="E40" s="381"/>
      <c r="F40" s="381"/>
      <c r="G40" s="381"/>
      <c r="H40" s="381"/>
      <c r="I40" s="381"/>
      <c r="J40" s="368">
        <f>SUM('Balance Générale'!G181:G193)</f>
        <v>0</v>
      </c>
      <c r="K40" s="368"/>
      <c r="L40" s="368"/>
      <c r="M40" s="368"/>
      <c r="N40" s="195" t="s">
        <v>661</v>
      </c>
      <c r="O40" s="369"/>
      <c r="P40" s="369"/>
      <c r="Q40" s="369"/>
      <c r="R40" s="369"/>
      <c r="S40" s="195" t="s">
        <v>661</v>
      </c>
      <c r="T40" s="372" t="s">
        <v>688</v>
      </c>
      <c r="U40" s="372"/>
      <c r="V40" s="372"/>
      <c r="W40" s="372"/>
      <c r="X40" s="372"/>
      <c r="Y40" s="372"/>
      <c r="Z40" s="372"/>
      <c r="AA40" s="372"/>
      <c r="AB40" s="372"/>
      <c r="AC40" s="368">
        <f>SUM('Balance Générale'!G297:G307)-AC39</f>
        <v>0</v>
      </c>
      <c r="AD40" s="368"/>
      <c r="AE40" s="368"/>
      <c r="AF40" s="368"/>
      <c r="AG40" s="196" t="s">
        <v>661</v>
      </c>
      <c r="AH40" s="369"/>
      <c r="AI40" s="369"/>
      <c r="AJ40" s="369"/>
      <c r="AK40" s="369"/>
      <c r="AL40" s="195" t="s">
        <v>661</v>
      </c>
    </row>
    <row r="41" spans="2:38" ht="22.5" customHeight="1">
      <c r="B41" s="381" t="s">
        <v>693</v>
      </c>
      <c r="C41" s="381"/>
      <c r="D41" s="381"/>
      <c r="E41" s="381"/>
      <c r="F41" s="381"/>
      <c r="G41" s="381"/>
      <c r="H41" s="381"/>
      <c r="I41" s="381"/>
      <c r="J41" s="368">
        <f>SUM('Balance Générale'!G195:G204)</f>
        <v>0</v>
      </c>
      <c r="K41" s="368"/>
      <c r="L41" s="368"/>
      <c r="M41" s="368"/>
      <c r="N41" s="195" t="s">
        <v>661</v>
      </c>
      <c r="O41" s="369"/>
      <c r="P41" s="369"/>
      <c r="Q41" s="369"/>
      <c r="R41" s="369"/>
      <c r="S41" s="195" t="s">
        <v>661</v>
      </c>
      <c r="T41" s="391" t="s">
        <v>694</v>
      </c>
      <c r="U41" s="391"/>
      <c r="V41" s="391"/>
      <c r="W41" s="391"/>
      <c r="X41" s="391"/>
      <c r="Y41" s="392"/>
      <c r="Z41" s="392"/>
      <c r="AA41" s="392"/>
      <c r="AB41" s="392"/>
      <c r="AC41" s="368">
        <f>SUM('Balance Générale'!G309:G324)</f>
        <v>0</v>
      </c>
      <c r="AD41" s="368"/>
      <c r="AE41" s="368"/>
      <c r="AF41" s="368"/>
      <c r="AG41" s="196" t="s">
        <v>661</v>
      </c>
      <c r="AH41" s="369"/>
      <c r="AI41" s="369"/>
      <c r="AJ41" s="369"/>
      <c r="AK41" s="369"/>
      <c r="AL41" s="195" t="s">
        <v>661</v>
      </c>
    </row>
    <row r="42" spans="2:38" ht="22.5" customHeight="1">
      <c r="B42" s="381" t="s">
        <v>695</v>
      </c>
      <c r="C42" s="381"/>
      <c r="D42" s="381"/>
      <c r="E42" s="381"/>
      <c r="F42" s="381"/>
      <c r="G42" s="381"/>
      <c r="H42" s="381"/>
      <c r="I42" s="381"/>
      <c r="J42" s="368">
        <f>SUM('Balance Générale'!G206:G221)</f>
        <v>0</v>
      </c>
      <c r="K42" s="368"/>
      <c r="L42" s="368"/>
      <c r="M42" s="368"/>
      <c r="N42" s="195" t="s">
        <v>661</v>
      </c>
      <c r="O42" s="369"/>
      <c r="P42" s="369"/>
      <c r="Q42" s="369"/>
      <c r="R42" s="369"/>
      <c r="S42" s="195" t="s">
        <v>661</v>
      </c>
      <c r="T42" s="390" t="s">
        <v>696</v>
      </c>
      <c r="U42" s="390"/>
      <c r="V42" s="390"/>
      <c r="W42" s="390"/>
      <c r="X42" s="390"/>
      <c r="Y42" s="390"/>
      <c r="Z42" s="390"/>
      <c r="AA42" s="390"/>
      <c r="AB42" s="390"/>
      <c r="AC42" s="193"/>
      <c r="AD42" s="193"/>
      <c r="AE42" s="193"/>
      <c r="AF42" s="193"/>
      <c r="AG42" s="196"/>
      <c r="AH42" s="377"/>
      <c r="AI42" s="377"/>
      <c r="AJ42" s="377"/>
      <c r="AK42" s="377"/>
      <c r="AL42" s="195" t="s">
        <v>661</v>
      </c>
    </row>
    <row r="43" spans="2:38" ht="22.5" customHeight="1">
      <c r="B43" s="387"/>
      <c r="C43" s="387"/>
      <c r="D43" s="387"/>
      <c r="E43" s="387"/>
      <c r="F43" s="387"/>
      <c r="G43" s="387"/>
      <c r="H43" s="387"/>
      <c r="I43" s="387"/>
      <c r="J43" s="199"/>
      <c r="K43" s="200"/>
      <c r="L43" s="200"/>
      <c r="M43" s="200"/>
      <c r="N43" s="201"/>
      <c r="O43" s="199"/>
      <c r="P43" s="200"/>
      <c r="Q43" s="200"/>
      <c r="R43" s="200"/>
      <c r="S43" s="201"/>
      <c r="T43" s="370" t="s">
        <v>697</v>
      </c>
      <c r="U43" s="370"/>
      <c r="V43" s="370"/>
      <c r="W43" s="370"/>
      <c r="X43" s="370"/>
      <c r="Y43" s="370"/>
      <c r="Z43" s="370"/>
      <c r="AA43" s="370"/>
      <c r="AB43" s="370"/>
      <c r="AC43" s="368">
        <f>SUM('Balance Générale'!G326:G340)-AC44</f>
        <v>0</v>
      </c>
      <c r="AD43" s="368"/>
      <c r="AE43" s="368"/>
      <c r="AF43" s="368"/>
      <c r="AG43" s="196" t="s">
        <v>661</v>
      </c>
      <c r="AH43" s="393"/>
      <c r="AI43" s="393"/>
      <c r="AJ43" s="393"/>
      <c r="AK43" s="393"/>
      <c r="AL43" s="195" t="s">
        <v>661</v>
      </c>
    </row>
    <row r="44" spans="2:38" ht="22.5" customHeight="1">
      <c r="B44" s="381" t="s">
        <v>698</v>
      </c>
      <c r="C44" s="381"/>
      <c r="D44" s="381"/>
      <c r="E44" s="381"/>
      <c r="F44" s="381"/>
      <c r="G44" s="381"/>
      <c r="H44" s="381"/>
      <c r="I44" s="381"/>
      <c r="J44" s="368">
        <f>SUM('Balance Générale'!G225:G238)</f>
        <v>0</v>
      </c>
      <c r="K44" s="368"/>
      <c r="L44" s="368"/>
      <c r="M44" s="368"/>
      <c r="N44" s="195" t="s">
        <v>661</v>
      </c>
      <c r="O44" s="369"/>
      <c r="P44" s="369"/>
      <c r="Q44" s="369"/>
      <c r="R44" s="369"/>
      <c r="S44" s="195" t="s">
        <v>661</v>
      </c>
      <c r="T44" s="372" t="s">
        <v>699</v>
      </c>
      <c r="U44" s="372"/>
      <c r="V44" s="372"/>
      <c r="W44" s="372"/>
      <c r="X44" s="372"/>
      <c r="Y44" s="372"/>
      <c r="Z44" s="372"/>
      <c r="AA44" s="372"/>
      <c r="AB44" s="372"/>
      <c r="AC44" s="368">
        <f>'Balance Générale'!G333</f>
        <v>0</v>
      </c>
      <c r="AD44" s="368"/>
      <c r="AE44" s="368"/>
      <c r="AF44" s="368"/>
      <c r="AG44" s="196" t="s">
        <v>661</v>
      </c>
      <c r="AH44" s="369"/>
      <c r="AI44" s="369"/>
      <c r="AJ44" s="369"/>
      <c r="AK44" s="369"/>
      <c r="AL44" s="195" t="s">
        <v>661</v>
      </c>
    </row>
    <row r="45" spans="2:38" ht="22.5" customHeight="1">
      <c r="B45" s="381" t="s">
        <v>700</v>
      </c>
      <c r="C45" s="381"/>
      <c r="D45" s="381"/>
      <c r="E45" s="381"/>
      <c r="F45" s="381"/>
      <c r="G45" s="381"/>
      <c r="H45" s="381"/>
      <c r="I45" s="381"/>
      <c r="J45" s="203"/>
      <c r="K45" s="207"/>
      <c r="L45" s="207"/>
      <c r="M45" s="207"/>
      <c r="N45" s="195"/>
      <c r="O45" s="203"/>
      <c r="P45" s="207"/>
      <c r="Q45" s="207"/>
      <c r="R45" s="207"/>
      <c r="S45" s="195"/>
      <c r="T45" s="390" t="s">
        <v>701</v>
      </c>
      <c r="U45" s="390"/>
      <c r="V45" s="390"/>
      <c r="W45" s="390"/>
      <c r="X45" s="390"/>
      <c r="Y45" s="390"/>
      <c r="Z45" s="390"/>
      <c r="AA45" s="390"/>
      <c r="AB45" s="390"/>
      <c r="AC45" s="368">
        <f>SUM('Balance Générale'!G342:G359)</f>
        <v>0</v>
      </c>
      <c r="AD45" s="368"/>
      <c r="AE45" s="368"/>
      <c r="AF45" s="368"/>
      <c r="AG45" s="196" t="s">
        <v>661</v>
      </c>
      <c r="AH45" s="394"/>
      <c r="AI45" s="394"/>
      <c r="AJ45" s="394"/>
      <c r="AK45" s="394"/>
      <c r="AL45" s="195" t="s">
        <v>661</v>
      </c>
    </row>
    <row r="46" spans="2:38" ht="22.5" customHeight="1">
      <c r="B46" s="381"/>
      <c r="C46" s="381"/>
      <c r="D46" s="381"/>
      <c r="E46" s="381"/>
      <c r="F46" s="381"/>
      <c r="G46" s="381"/>
      <c r="H46" s="381"/>
      <c r="I46" s="381"/>
      <c r="J46" s="203"/>
      <c r="K46" s="193"/>
      <c r="L46" s="193"/>
      <c r="M46" s="193"/>
      <c r="N46" s="201"/>
      <c r="O46" s="203"/>
      <c r="P46" s="193"/>
      <c r="Q46" s="193"/>
      <c r="R46" s="193"/>
      <c r="S46" s="201"/>
      <c r="T46" s="390" t="s">
        <v>702</v>
      </c>
      <c r="U46" s="390"/>
      <c r="V46" s="390"/>
      <c r="W46" s="390"/>
      <c r="X46" s="390"/>
      <c r="Y46" s="390"/>
      <c r="Z46" s="390"/>
      <c r="AA46" s="390"/>
      <c r="AB46" s="390"/>
      <c r="AC46" s="368">
        <f>SUM('Balance Générale'!G367:G370)</f>
        <v>0</v>
      </c>
      <c r="AD46" s="368"/>
      <c r="AE46" s="368"/>
      <c r="AF46" s="368"/>
      <c r="AG46" s="196" t="s">
        <v>661</v>
      </c>
      <c r="AH46" s="395"/>
      <c r="AI46" s="395"/>
      <c r="AJ46" s="395"/>
      <c r="AK46" s="395"/>
      <c r="AL46" s="195" t="s">
        <v>661</v>
      </c>
    </row>
    <row r="47" spans="2:38" ht="22.5" customHeight="1">
      <c r="B47" s="396" t="s">
        <v>703</v>
      </c>
      <c r="C47" s="396"/>
      <c r="D47" s="396"/>
      <c r="E47" s="396"/>
      <c r="F47" s="396"/>
      <c r="G47" s="396"/>
      <c r="H47" s="396"/>
      <c r="I47" s="396"/>
      <c r="J47" s="397">
        <f>SUM(J8:M46)</f>
        <v>0</v>
      </c>
      <c r="K47" s="397"/>
      <c r="L47" s="397"/>
      <c r="M47" s="397"/>
      <c r="N47" s="208" t="s">
        <v>661</v>
      </c>
      <c r="O47" s="397">
        <f>SUM(O8:R46)</f>
        <v>0</v>
      </c>
      <c r="P47" s="397"/>
      <c r="Q47" s="397"/>
      <c r="R47" s="397"/>
      <c r="S47" s="208" t="s">
        <v>661</v>
      </c>
      <c r="T47" s="398" t="s">
        <v>704</v>
      </c>
      <c r="U47" s="398"/>
      <c r="V47" s="398"/>
      <c r="W47" s="398"/>
      <c r="X47" s="398"/>
      <c r="Y47" s="398"/>
      <c r="Z47" s="398"/>
      <c r="AA47" s="398"/>
      <c r="AB47" s="398"/>
      <c r="AC47" s="399">
        <f>SUM(AC8:AF46)</f>
        <v>0</v>
      </c>
      <c r="AD47" s="399"/>
      <c r="AE47" s="399"/>
      <c r="AF47" s="399"/>
      <c r="AG47" s="209" t="s">
        <v>661</v>
      </c>
      <c r="AH47" s="399">
        <f>IF(SUM(AH8:AK46)=O47,SUM(AH8:AK46),"Déséquilibre")</f>
        <v>0</v>
      </c>
      <c r="AI47" s="399"/>
      <c r="AJ47" s="399"/>
      <c r="AK47" s="399"/>
      <c r="AL47" s="208" t="s">
        <v>661</v>
      </c>
    </row>
    <row r="48" spans="2:38" ht="22.5" customHeight="1">
      <c r="B48" s="381" t="s">
        <v>705</v>
      </c>
      <c r="C48" s="381"/>
      <c r="D48" s="381"/>
      <c r="E48" s="381"/>
      <c r="F48" s="381"/>
      <c r="G48" s="381"/>
      <c r="H48" s="381"/>
      <c r="I48" s="381"/>
      <c r="J48" s="203"/>
      <c r="K48" s="193"/>
      <c r="L48" s="193"/>
      <c r="M48" s="193"/>
      <c r="N48" s="201"/>
      <c r="O48" s="203"/>
      <c r="P48" s="193"/>
      <c r="Q48" s="193"/>
      <c r="R48" s="193"/>
      <c r="S48" s="201"/>
      <c r="T48" s="390" t="s">
        <v>706</v>
      </c>
      <c r="U48" s="390"/>
      <c r="V48" s="390"/>
      <c r="W48" s="390"/>
      <c r="X48" s="390"/>
      <c r="Y48" s="390"/>
      <c r="Z48" s="390"/>
      <c r="AA48" s="390"/>
      <c r="AB48" s="390"/>
      <c r="AC48" s="193"/>
      <c r="AD48" s="193"/>
      <c r="AE48" s="193"/>
      <c r="AF48" s="193"/>
      <c r="AG48" s="196"/>
      <c r="AH48" s="203"/>
      <c r="AI48" s="193"/>
      <c r="AJ48" s="193"/>
      <c r="AK48" s="193"/>
      <c r="AL48" s="201"/>
    </row>
    <row r="49" spans="2:38" ht="22.5" customHeight="1">
      <c r="B49" s="367" t="s">
        <v>707</v>
      </c>
      <c r="C49" s="367"/>
      <c r="D49" s="367"/>
      <c r="E49" s="367"/>
      <c r="F49" s="367"/>
      <c r="G49" s="367"/>
      <c r="H49" s="367"/>
      <c r="I49" s="367"/>
      <c r="J49" s="368">
        <f>'Balance Générale'!G373</f>
        <v>0</v>
      </c>
      <c r="K49" s="368"/>
      <c r="L49" s="368"/>
      <c r="M49" s="368"/>
      <c r="N49" s="195" t="s">
        <v>661</v>
      </c>
      <c r="O49" s="369"/>
      <c r="P49" s="369"/>
      <c r="Q49" s="369"/>
      <c r="R49" s="369"/>
      <c r="S49" s="195" t="s">
        <v>661</v>
      </c>
      <c r="T49" s="370" t="s">
        <v>461</v>
      </c>
      <c r="U49" s="370"/>
      <c r="V49" s="370"/>
      <c r="W49" s="370"/>
      <c r="X49" s="370"/>
      <c r="Y49" s="370"/>
      <c r="Z49" s="370"/>
      <c r="AA49" s="370"/>
      <c r="AB49" s="370"/>
      <c r="AC49" s="368">
        <f>'Balance Générale'!G378</f>
        <v>0</v>
      </c>
      <c r="AD49" s="368"/>
      <c r="AE49" s="368"/>
      <c r="AF49" s="368"/>
      <c r="AG49" s="196" t="s">
        <v>661</v>
      </c>
      <c r="AH49" s="369"/>
      <c r="AI49" s="369"/>
      <c r="AJ49" s="369"/>
      <c r="AK49" s="369"/>
      <c r="AL49" s="195" t="s">
        <v>661</v>
      </c>
    </row>
    <row r="50" spans="2:38" ht="22.5" customHeight="1">
      <c r="B50" s="371" t="s">
        <v>708</v>
      </c>
      <c r="C50" s="371"/>
      <c r="D50" s="371"/>
      <c r="E50" s="371"/>
      <c r="F50" s="371"/>
      <c r="G50" s="371"/>
      <c r="H50" s="371"/>
      <c r="I50" s="371"/>
      <c r="J50" s="368">
        <f>'Balance Générale'!G374</f>
        <v>0</v>
      </c>
      <c r="K50" s="368"/>
      <c r="L50" s="368"/>
      <c r="M50" s="368"/>
      <c r="N50" s="195" t="s">
        <v>661</v>
      </c>
      <c r="O50" s="369"/>
      <c r="P50" s="369"/>
      <c r="Q50" s="369"/>
      <c r="R50" s="369"/>
      <c r="S50" s="195" t="s">
        <v>661</v>
      </c>
      <c r="T50" s="372" t="s">
        <v>462</v>
      </c>
      <c r="U50" s="372"/>
      <c r="V50" s="372"/>
      <c r="W50" s="372"/>
      <c r="X50" s="372"/>
      <c r="Y50" s="372"/>
      <c r="Z50" s="372"/>
      <c r="AA50" s="372"/>
      <c r="AB50" s="372"/>
      <c r="AC50" s="368">
        <f>'Balance Générale'!G379</f>
        <v>0</v>
      </c>
      <c r="AD50" s="368"/>
      <c r="AE50" s="368"/>
      <c r="AF50" s="368"/>
      <c r="AG50" s="196" t="s">
        <v>661</v>
      </c>
      <c r="AH50" s="369"/>
      <c r="AI50" s="369"/>
      <c r="AJ50" s="369"/>
      <c r="AK50" s="369"/>
      <c r="AL50" s="195" t="s">
        <v>661</v>
      </c>
    </row>
    <row r="51" spans="2:38" ht="22.5" customHeight="1">
      <c r="B51" s="371" t="s">
        <v>709</v>
      </c>
      <c r="C51" s="371"/>
      <c r="D51" s="371"/>
      <c r="E51" s="371"/>
      <c r="F51" s="371"/>
      <c r="G51" s="371"/>
      <c r="H51" s="371"/>
      <c r="I51" s="371"/>
      <c r="J51" s="368">
        <f>'Balance Générale'!G376</f>
        <v>0</v>
      </c>
      <c r="K51" s="368"/>
      <c r="L51" s="368"/>
      <c r="M51" s="368"/>
      <c r="N51" s="195" t="s">
        <v>661</v>
      </c>
      <c r="O51" s="369"/>
      <c r="P51" s="369"/>
      <c r="Q51" s="369"/>
      <c r="R51" s="369"/>
      <c r="S51" s="195" t="s">
        <v>661</v>
      </c>
      <c r="T51" s="372" t="s">
        <v>464</v>
      </c>
      <c r="U51" s="372"/>
      <c r="V51" s="372"/>
      <c r="W51" s="372"/>
      <c r="X51" s="372"/>
      <c r="Y51" s="372"/>
      <c r="Z51" s="372"/>
      <c r="AA51" s="372"/>
      <c r="AB51" s="372"/>
      <c r="AC51" s="368">
        <f>'Balance Générale'!G380</f>
        <v>0</v>
      </c>
      <c r="AD51" s="368"/>
      <c r="AE51" s="368"/>
      <c r="AF51" s="368"/>
      <c r="AG51" s="196" t="s">
        <v>661</v>
      </c>
      <c r="AH51" s="369"/>
      <c r="AI51" s="369"/>
      <c r="AJ51" s="369"/>
      <c r="AK51" s="369"/>
      <c r="AL51" s="195" t="s">
        <v>661</v>
      </c>
    </row>
    <row r="52" spans="2:38" ht="22.5" customHeight="1">
      <c r="B52" s="400" t="s">
        <v>710</v>
      </c>
      <c r="C52" s="400"/>
      <c r="D52" s="400"/>
      <c r="E52" s="400"/>
      <c r="F52" s="400"/>
      <c r="G52" s="400"/>
      <c r="H52" s="400"/>
      <c r="I52" s="400"/>
      <c r="J52" s="401">
        <f>SUM(J47:M51)</f>
        <v>0</v>
      </c>
      <c r="K52" s="401"/>
      <c r="L52" s="401"/>
      <c r="M52" s="401"/>
      <c r="N52" s="210" t="s">
        <v>661</v>
      </c>
      <c r="O52" s="401">
        <f>SUM(O47:R51)</f>
        <v>0</v>
      </c>
      <c r="P52" s="401"/>
      <c r="Q52" s="401"/>
      <c r="R52" s="401"/>
      <c r="S52" s="210" t="s">
        <v>661</v>
      </c>
      <c r="T52" s="402" t="s">
        <v>711</v>
      </c>
      <c r="U52" s="402"/>
      <c r="V52" s="402"/>
      <c r="W52" s="402"/>
      <c r="X52" s="402"/>
      <c r="Y52" s="402"/>
      <c r="Z52" s="402"/>
      <c r="AA52" s="402"/>
      <c r="AB52" s="402"/>
      <c r="AC52" s="403">
        <f>SUM(AC48:AF51)+AC47</f>
        <v>0</v>
      </c>
      <c r="AD52" s="403"/>
      <c r="AE52" s="403"/>
      <c r="AF52" s="403"/>
      <c r="AG52" s="210" t="s">
        <v>661</v>
      </c>
      <c r="AH52" s="401">
        <f>SUM(AH47:AK51)</f>
        <v>0</v>
      </c>
      <c r="AI52" s="401"/>
      <c r="AJ52" s="401"/>
      <c r="AK52" s="401"/>
      <c r="AL52" s="210" t="s">
        <v>661</v>
      </c>
    </row>
    <row r="53" ht="15.75" customHeight="1"/>
    <row r="54" spans="2:38" s="211" customFormat="1" ht="15.75" customHeight="1">
      <c r="B54" s="193" t="s">
        <v>712</v>
      </c>
      <c r="C54" s="205"/>
      <c r="D54" s="205"/>
      <c r="E54" s="205"/>
      <c r="F54" s="205"/>
      <c r="G54" s="205"/>
      <c r="H54" s="205"/>
      <c r="I54" s="205"/>
      <c r="J54" s="204"/>
      <c r="K54" s="205"/>
      <c r="L54" s="205"/>
      <c r="M54" s="205"/>
      <c r="N54" s="205"/>
      <c r="O54" s="204"/>
      <c r="P54" s="205"/>
      <c r="Q54" s="205"/>
      <c r="R54" s="205"/>
      <c r="S54" s="205"/>
      <c r="T54" s="205"/>
      <c r="U54" s="205"/>
      <c r="V54" s="205"/>
      <c r="W54" s="205"/>
      <c r="X54" s="205"/>
      <c r="Y54" s="205"/>
      <c r="Z54" s="205"/>
      <c r="AA54" s="205"/>
      <c r="AB54" s="205"/>
      <c r="AC54" s="205"/>
      <c r="AD54" s="205"/>
      <c r="AE54" s="205"/>
      <c r="AF54" s="205"/>
      <c r="AG54" s="205"/>
      <c r="AH54" s="204"/>
      <c r="AI54" s="205"/>
      <c r="AJ54" s="205"/>
      <c r="AK54" s="205"/>
      <c r="AL54" s="205"/>
    </row>
    <row r="55" spans="2:38" s="211" customFormat="1" ht="15.75" customHeight="1">
      <c r="B55" s="193" t="s">
        <v>713</v>
      </c>
      <c r="C55" s="205"/>
      <c r="D55" s="205"/>
      <c r="E55" s="205"/>
      <c r="F55" s="205"/>
      <c r="G55" s="205"/>
      <c r="H55" s="205"/>
      <c r="I55" s="205"/>
      <c r="J55" s="204"/>
      <c r="K55" s="205"/>
      <c r="L55" s="205"/>
      <c r="M55" s="205"/>
      <c r="N55" s="205"/>
      <c r="O55" s="204"/>
      <c r="P55" s="205"/>
      <c r="Q55" s="205"/>
      <c r="R55" s="205"/>
      <c r="S55" s="205"/>
      <c r="T55" s="205"/>
      <c r="U55" s="205"/>
      <c r="V55" s="205"/>
      <c r="W55" s="205"/>
      <c r="X55" s="205"/>
      <c r="Y55" s="205"/>
      <c r="Z55" s="205"/>
      <c r="AA55" s="205"/>
      <c r="AB55" s="205"/>
      <c r="AC55" s="205"/>
      <c r="AD55" s="205"/>
      <c r="AE55" s="205"/>
      <c r="AF55" s="205"/>
      <c r="AG55" s="205"/>
      <c r="AH55" s="204"/>
      <c r="AI55" s="205"/>
      <c r="AJ55" s="205"/>
      <c r="AK55" s="205"/>
      <c r="AL55" s="205"/>
    </row>
    <row r="56" spans="2:38" s="211" customFormat="1" ht="15.75" customHeight="1">
      <c r="B56" s="193" t="s">
        <v>714</v>
      </c>
      <c r="C56" s="205"/>
      <c r="D56" s="205"/>
      <c r="E56" s="205"/>
      <c r="F56" s="205"/>
      <c r="G56" s="205"/>
      <c r="H56" s="205"/>
      <c r="I56" s="205"/>
      <c r="J56" s="204"/>
      <c r="K56" s="205"/>
      <c r="L56" s="205"/>
      <c r="M56" s="205"/>
      <c r="N56" s="205"/>
      <c r="O56" s="204"/>
      <c r="P56" s="205"/>
      <c r="Q56" s="205"/>
      <c r="R56" s="205"/>
      <c r="S56" s="205"/>
      <c r="T56" s="205"/>
      <c r="U56" s="205"/>
      <c r="V56" s="205"/>
      <c r="W56" s="205"/>
      <c r="X56" s="205"/>
      <c r="Y56" s="205"/>
      <c r="Z56" s="205"/>
      <c r="AA56" s="205"/>
      <c r="AB56" s="205"/>
      <c r="AC56" s="205"/>
      <c r="AD56" s="205"/>
      <c r="AE56" s="205"/>
      <c r="AF56" s="205"/>
      <c r="AG56" s="205"/>
      <c r="AH56" s="204"/>
      <c r="AI56" s="205"/>
      <c r="AJ56" s="205"/>
      <c r="AK56" s="205"/>
      <c r="AL56" s="205"/>
    </row>
  </sheetData>
  <sheetProtection password="8F35" sheet="1" objects="1" scenarios="1" formatColumns="0" formatRows="0"/>
  <mergeCells count="254">
    <mergeCell ref="B52:I52"/>
    <mergeCell ref="J52:M52"/>
    <mergeCell ref="O52:R52"/>
    <mergeCell ref="T52:AB52"/>
    <mergeCell ref="AC52:AF52"/>
    <mergeCell ref="AH52:AK52"/>
    <mergeCell ref="B51:I51"/>
    <mergeCell ref="J51:M51"/>
    <mergeCell ref="O51:R51"/>
    <mergeCell ref="T51:AB51"/>
    <mergeCell ref="AC51:AF51"/>
    <mergeCell ref="AH51:AK51"/>
    <mergeCell ref="AC49:AF49"/>
    <mergeCell ref="AH49:AK49"/>
    <mergeCell ref="B50:I50"/>
    <mergeCell ref="J50:M50"/>
    <mergeCell ref="O50:R50"/>
    <mergeCell ref="T50:AB50"/>
    <mergeCell ref="AC50:AF50"/>
    <mergeCell ref="AH50:AK50"/>
    <mergeCell ref="B48:I48"/>
    <mergeCell ref="T48:AB48"/>
    <mergeCell ref="B49:I49"/>
    <mergeCell ref="J49:M49"/>
    <mergeCell ref="O49:R49"/>
    <mergeCell ref="T49:AB49"/>
    <mergeCell ref="B47:I47"/>
    <mergeCell ref="J47:M47"/>
    <mergeCell ref="O47:R47"/>
    <mergeCell ref="T47:AB47"/>
    <mergeCell ref="AC47:AF47"/>
    <mergeCell ref="AH47:AK47"/>
    <mergeCell ref="B45:I45"/>
    <mergeCell ref="T45:AB45"/>
    <mergeCell ref="AC45:AF45"/>
    <mergeCell ref="AH45:AK45"/>
    <mergeCell ref="B46:I46"/>
    <mergeCell ref="T46:AB46"/>
    <mergeCell ref="AC46:AF46"/>
    <mergeCell ref="AH46:AK46"/>
    <mergeCell ref="B44:I44"/>
    <mergeCell ref="J44:M44"/>
    <mergeCell ref="O44:R44"/>
    <mergeCell ref="T44:AB44"/>
    <mergeCell ref="AC44:AF44"/>
    <mergeCell ref="AH44:AK44"/>
    <mergeCell ref="B42:I42"/>
    <mergeCell ref="J42:M42"/>
    <mergeCell ref="O42:R42"/>
    <mergeCell ref="T42:AB42"/>
    <mergeCell ref="AH42:AK42"/>
    <mergeCell ref="B43:I43"/>
    <mergeCell ref="T43:AB43"/>
    <mergeCell ref="AC43:AF43"/>
    <mergeCell ref="AH43:AK43"/>
    <mergeCell ref="AH40:AK40"/>
    <mergeCell ref="B41:I41"/>
    <mergeCell ref="J41:M41"/>
    <mergeCell ref="O41:R41"/>
    <mergeCell ref="T41:X41"/>
    <mergeCell ref="Y41:AB41"/>
    <mergeCell ref="AC41:AF41"/>
    <mergeCell ref="AH41:AK41"/>
    <mergeCell ref="T38:AB38"/>
    <mergeCell ref="B39:I39"/>
    <mergeCell ref="T39:AB39"/>
    <mergeCell ref="AC39:AF39"/>
    <mergeCell ref="AH39:AK39"/>
    <mergeCell ref="B40:I40"/>
    <mergeCell ref="J40:M40"/>
    <mergeCell ref="O40:R40"/>
    <mergeCell ref="T40:AB40"/>
    <mergeCell ref="AC40:AF40"/>
    <mergeCell ref="B37:I37"/>
    <mergeCell ref="J37:M37"/>
    <mergeCell ref="O37:R37"/>
    <mergeCell ref="T37:AB37"/>
    <mergeCell ref="AC37:AF37"/>
    <mergeCell ref="AH37:AK37"/>
    <mergeCell ref="B36:I36"/>
    <mergeCell ref="J36:M36"/>
    <mergeCell ref="O36:R36"/>
    <mergeCell ref="T36:AB36"/>
    <mergeCell ref="AC36:AF36"/>
    <mergeCell ref="AH36:AK36"/>
    <mergeCell ref="T34:AB34"/>
    <mergeCell ref="AC34:AF34"/>
    <mergeCell ref="AH34:AK34"/>
    <mergeCell ref="B35:I35"/>
    <mergeCell ref="J35:M35"/>
    <mergeCell ref="O35:R35"/>
    <mergeCell ref="T35:AB35"/>
    <mergeCell ref="AC35:AF35"/>
    <mergeCell ref="AH35:AK35"/>
    <mergeCell ref="B32:I32"/>
    <mergeCell ref="T32:AB32"/>
    <mergeCell ref="AC32:AF32"/>
    <mergeCell ref="AH32:AK32"/>
    <mergeCell ref="B33:I33"/>
    <mergeCell ref="T33:AB33"/>
    <mergeCell ref="AC33:AF33"/>
    <mergeCell ref="AH33:AK33"/>
    <mergeCell ref="B31:I31"/>
    <mergeCell ref="J31:M31"/>
    <mergeCell ref="O31:R31"/>
    <mergeCell ref="T31:AB31"/>
    <mergeCell ref="AC31:AF31"/>
    <mergeCell ref="AH31:AK31"/>
    <mergeCell ref="B29:I29"/>
    <mergeCell ref="T29:AB29"/>
    <mergeCell ref="AC29:AF29"/>
    <mergeCell ref="AH29:AK29"/>
    <mergeCell ref="B30:I30"/>
    <mergeCell ref="J30:M30"/>
    <mergeCell ref="O30:R30"/>
    <mergeCell ref="T30:AB30"/>
    <mergeCell ref="AC30:AF30"/>
    <mergeCell ref="AH30:AK30"/>
    <mergeCell ref="B28:I28"/>
    <mergeCell ref="J28:M28"/>
    <mergeCell ref="O28:R28"/>
    <mergeCell ref="T28:AB28"/>
    <mergeCell ref="AC28:AF28"/>
    <mergeCell ref="AH28:AK28"/>
    <mergeCell ref="B27:I27"/>
    <mergeCell ref="J27:M27"/>
    <mergeCell ref="O27:R27"/>
    <mergeCell ref="T27:AB27"/>
    <mergeCell ref="AC27:AF27"/>
    <mergeCell ref="AH27:AK27"/>
    <mergeCell ref="B26:I26"/>
    <mergeCell ref="J26:M26"/>
    <mergeCell ref="O26:R26"/>
    <mergeCell ref="T26:AB26"/>
    <mergeCell ref="AC26:AF26"/>
    <mergeCell ref="AH26:AK26"/>
    <mergeCell ref="B25:I25"/>
    <mergeCell ref="J25:M25"/>
    <mergeCell ref="O25:R25"/>
    <mergeCell ref="T25:AB25"/>
    <mergeCell ref="AC25:AF25"/>
    <mergeCell ref="AH25:AK25"/>
    <mergeCell ref="AH23:AK23"/>
    <mergeCell ref="B24:I24"/>
    <mergeCell ref="J24:M24"/>
    <mergeCell ref="O24:R24"/>
    <mergeCell ref="T24:AB24"/>
    <mergeCell ref="AC24:AF24"/>
    <mergeCell ref="AH24:AK24"/>
    <mergeCell ref="B22:I22"/>
    <mergeCell ref="T22:AB22"/>
    <mergeCell ref="AC22:AF22"/>
    <mergeCell ref="B23:I23"/>
    <mergeCell ref="J23:M23"/>
    <mergeCell ref="O23:R23"/>
    <mergeCell ref="T23:AB23"/>
    <mergeCell ref="AC23:AF23"/>
    <mergeCell ref="B21:I21"/>
    <mergeCell ref="J21:M21"/>
    <mergeCell ref="O21:R21"/>
    <mergeCell ref="T21:AB21"/>
    <mergeCell ref="AC21:AF21"/>
    <mergeCell ref="AH21:AK21"/>
    <mergeCell ref="B20:I20"/>
    <mergeCell ref="J20:M20"/>
    <mergeCell ref="O20:R20"/>
    <mergeCell ref="T20:AB20"/>
    <mergeCell ref="AC20:AF20"/>
    <mergeCell ref="AH20:AK20"/>
    <mergeCell ref="B19:I19"/>
    <mergeCell ref="J19:M19"/>
    <mergeCell ref="O19:R19"/>
    <mergeCell ref="T19:AB19"/>
    <mergeCell ref="AC19:AF19"/>
    <mergeCell ref="AH19:AK19"/>
    <mergeCell ref="B18:I18"/>
    <mergeCell ref="J18:M18"/>
    <mergeCell ref="O18:R18"/>
    <mergeCell ref="T18:AB18"/>
    <mergeCell ref="AC18:AF18"/>
    <mergeCell ref="AH18:AK18"/>
    <mergeCell ref="B17:I17"/>
    <mergeCell ref="J17:M17"/>
    <mergeCell ref="O17:R17"/>
    <mergeCell ref="T17:AB17"/>
    <mergeCell ref="AC17:AF17"/>
    <mergeCell ref="AH17:AK17"/>
    <mergeCell ref="B15:I15"/>
    <mergeCell ref="T15:AB15"/>
    <mergeCell ref="AC15:AF15"/>
    <mergeCell ref="AH15:AK15"/>
    <mergeCell ref="B16:I16"/>
    <mergeCell ref="J16:M16"/>
    <mergeCell ref="O16:R16"/>
    <mergeCell ref="T16:AB16"/>
    <mergeCell ref="AC16:AF16"/>
    <mergeCell ref="AH16:AK16"/>
    <mergeCell ref="B14:I14"/>
    <mergeCell ref="J14:M14"/>
    <mergeCell ref="O14:R14"/>
    <mergeCell ref="T14:AB14"/>
    <mergeCell ref="AC14:AF14"/>
    <mergeCell ref="AH14:AK14"/>
    <mergeCell ref="B13:I13"/>
    <mergeCell ref="J13:M13"/>
    <mergeCell ref="O13:R13"/>
    <mergeCell ref="T13:AB13"/>
    <mergeCell ref="AC13:AF13"/>
    <mergeCell ref="AH13:AK13"/>
    <mergeCell ref="B12:I12"/>
    <mergeCell ref="J12:M12"/>
    <mergeCell ref="O12:R12"/>
    <mergeCell ref="T12:AB12"/>
    <mergeCell ref="AC12:AF12"/>
    <mergeCell ref="AH12:AK12"/>
    <mergeCell ref="B11:I11"/>
    <mergeCell ref="J11:M11"/>
    <mergeCell ref="O11:R11"/>
    <mergeCell ref="T11:AB11"/>
    <mergeCell ref="AC11:AF11"/>
    <mergeCell ref="AH11:AK11"/>
    <mergeCell ref="B10:I10"/>
    <mergeCell ref="J10:M10"/>
    <mergeCell ref="O10:R10"/>
    <mergeCell ref="T10:AB10"/>
    <mergeCell ref="AC10:AF10"/>
    <mergeCell ref="AH10:AK10"/>
    <mergeCell ref="B9:I9"/>
    <mergeCell ref="J9:M9"/>
    <mergeCell ref="O9:R9"/>
    <mergeCell ref="T9:AB9"/>
    <mergeCell ref="AC9:AF9"/>
    <mergeCell ref="AH9:AK9"/>
    <mergeCell ref="AC7:AG7"/>
    <mergeCell ref="AH7:AL7"/>
    <mergeCell ref="B8:I8"/>
    <mergeCell ref="J8:M8"/>
    <mergeCell ref="O8:R8"/>
    <mergeCell ref="T8:AB8"/>
    <mergeCell ref="AH8:AK8"/>
    <mergeCell ref="B5:I5"/>
    <mergeCell ref="B6:F6"/>
    <mergeCell ref="M6:R6"/>
    <mergeCell ref="W6:Z6"/>
    <mergeCell ref="B7:I7"/>
    <mergeCell ref="J7:N7"/>
    <mergeCell ref="O7:S7"/>
    <mergeCell ref="T7:AB7"/>
    <mergeCell ref="A1:X1"/>
    <mergeCell ref="Y1:AC2"/>
    <mergeCell ref="A2:G2"/>
    <mergeCell ref="H2:X2"/>
    <mergeCell ref="B3:AL3"/>
    <mergeCell ref="B4:AL4"/>
  </mergeCells>
  <dataValidations count="4">
    <dataValidation operator="equal" allowBlank="1" showInputMessage="1" showErrorMessage="1" promptTitle="ATTENTION" prompt="Après avoir reporté sur cette fiche le budget prévisionnel annuel de votre association, joignez-le impérativement  à votre dossier CNDS.&#10;Les budgets transmis par mail ne seront pas pris en compte." sqref="H2:X2">
      <formula1>0</formula1>
    </dataValidation>
    <dataValidation type="whole" allowBlank="1" showErrorMessage="1" errorTitle="Avertissement" error="Vous ne devez saisir que des chiffres dans cette case et ne pas indiquer les centimes d'euros." sqref="K9:M9 P9:R9 AD9:AF11 AI9:AK9 K11:M14 P11:R14 AI11:AK14 AC15:AF19 K16:M21 P16:R21 AI16:AK21 AC21:AF21 K23:M28 P23:R28 AC23:AF23 AI23:AK28 AC25:AF25 AC27:AF32 K30:M31 P30:R31 AI30:AK31 AC34:AF37 K35:M37 P35:R37 AI35:AK37 AD39:AF41 K40:M42 P40:R42 AI40:AK42 AD43:AF46 K44:M45 P44:R45 AI44:AK45 J45:M45 O45:R45 AH45:AK45 K49:M51 P49:R51 AD49:AF51 AI49:AK51">
      <formula1>0</formula1>
      <formula2>999999</formula2>
    </dataValidation>
    <dataValidation errorStyle="warning" type="whole" allowBlank="1" showErrorMessage="1" errorTitle="Avertissement" error="Vous ne devez saisir que des chiffres dans cette case et ne pas indiquer les centimes d'euros." sqref="AD12:AF13 AC13:AF13 J15:M15 O15:R15 AI15:AK15 AC20:AF20 J22:M22 O22:R22 AC22:AF22 AH22:AK22 AC24:AF24 AC26:AF26 J29:M29 O29:R29 AI29:AK29 J32:M34 O32:R34 AI32:AK34 AC33:AF33 AH33:AK33 J38:M39 O38:R39 AC38:AF38 AH38:AK38 AI39:AK39 AC42:AF42 J43:M43 O43:R43 AH43:AK43">
      <formula1>0</formula1>
      <formula2>999999</formula2>
    </dataValidation>
    <dataValidation type="whole" allowBlank="1" showInputMessage="1" showErrorMessage="1" promptTitle="VERIFICATION" prompt="Le montant indiqué dans cette case doit correspondre à la somme des subventions CNDS sollicitées par action (cf. Fiche 4.1)" errorTitle="Avertissement" error="Vous ne devez saisir que des chiffres dans cette case et ne pas indiquer de centimes d'euros." sqref="AC14:AF14">
      <formula1>0</formula1>
      <formula2>999999</formula2>
    </dataValidation>
  </dataValidations>
  <printOptions horizontalCentered="1"/>
  <pageMargins left="0.39375" right="0.3541666666666667" top="0.6298611111111112" bottom="0.7479166666666667" header="0.3541666666666667" footer="0.4722222222222222"/>
  <pageSetup fitToHeight="1" fitToWidth="1" horizontalDpi="300" verticalDpi="300"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1:I40"/>
  <sheetViews>
    <sheetView showGridLines="0" zoomScale="84" zoomScaleNormal="84" zoomScalePageLayoutView="0" workbookViewId="0" topLeftCell="A10">
      <selection activeCell="J9" sqref="J9"/>
    </sheetView>
  </sheetViews>
  <sheetFormatPr defaultColWidth="11.57421875" defaultRowHeight="12.75"/>
  <cols>
    <col min="1" max="1" width="4.57421875" style="0" customWidth="1"/>
    <col min="2" max="2" width="43.57421875" style="0" customWidth="1"/>
    <col min="3" max="3" width="17.8515625" style="212" customWidth="1"/>
    <col min="4" max="4" width="20.421875" style="212" customWidth="1"/>
    <col min="5" max="5" width="17.8515625" style="0" customWidth="1"/>
    <col min="6" max="6" width="39.421875" style="0" customWidth="1"/>
    <col min="7" max="8" width="17.8515625" style="0" customWidth="1"/>
  </cols>
  <sheetData>
    <row r="1" ht="15">
      <c r="B1" s="296" t="s">
        <v>814</v>
      </c>
    </row>
    <row r="3" spans="2:9" ht="16.5" customHeight="1">
      <c r="B3" s="36" t="s">
        <v>465</v>
      </c>
      <c r="C3" s="36">
        <f>'Comptes Analytiques'!$B$2</f>
        <v>0</v>
      </c>
      <c r="D3" s="36"/>
      <c r="E3" s="39"/>
      <c r="F3" s="40"/>
      <c r="G3" s="38"/>
      <c r="H3" s="41"/>
      <c r="I3" s="42"/>
    </row>
    <row r="4" spans="2:9" ht="16.5" customHeight="1">
      <c r="B4" s="44" t="s">
        <v>466</v>
      </c>
      <c r="C4" s="118">
        <f>'Comptes Analytiques'!$B$3</f>
        <v>0</v>
      </c>
      <c r="D4" s="118"/>
      <c r="E4" s="43"/>
      <c r="F4" s="119"/>
      <c r="G4" s="120"/>
      <c r="H4" s="120"/>
      <c r="I4" s="38"/>
    </row>
    <row r="5" spans="2:9" ht="7.5" customHeight="1">
      <c r="B5" s="46"/>
      <c r="C5" s="213"/>
      <c r="D5" s="213"/>
      <c r="E5" s="47"/>
      <c r="F5" s="6"/>
      <c r="G5" s="121"/>
      <c r="H5" s="121"/>
      <c r="I5" s="47"/>
    </row>
    <row r="6" spans="2:8" ht="16.5">
      <c r="B6" s="7" t="s">
        <v>715</v>
      </c>
      <c r="C6" s="214"/>
      <c r="D6" s="323"/>
      <c r="E6" s="122"/>
      <c r="F6" s="122"/>
      <c r="G6" s="123"/>
      <c r="H6" s="123"/>
    </row>
    <row r="9" spans="2:8" ht="30.75">
      <c r="B9" s="215" t="s">
        <v>716</v>
      </c>
      <c r="C9" s="216">
        <f>C6</f>
        <v>0</v>
      </c>
      <c r="D9" s="329" t="s">
        <v>832</v>
      </c>
      <c r="E9" s="217" t="s">
        <v>628</v>
      </c>
      <c r="F9" s="215" t="s">
        <v>717</v>
      </c>
      <c r="G9" s="218">
        <f>C6</f>
        <v>0</v>
      </c>
      <c r="H9" s="217" t="s">
        <v>628</v>
      </c>
    </row>
    <row r="10" spans="2:8" ht="15.75">
      <c r="B10" s="219" t="s">
        <v>718</v>
      </c>
      <c r="C10" s="220"/>
      <c r="D10" s="324"/>
      <c r="E10" s="221"/>
      <c r="F10" s="219" t="s">
        <v>719</v>
      </c>
      <c r="G10" s="220"/>
      <c r="H10" s="221"/>
    </row>
    <row r="11" spans="2:8" ht="15">
      <c r="B11" s="222" t="s">
        <v>720</v>
      </c>
      <c r="C11" s="223">
        <f>'Balance Générale'!G16</f>
        <v>0</v>
      </c>
      <c r="D11" s="325"/>
      <c r="E11" s="224"/>
      <c r="F11" s="222" t="s">
        <v>7</v>
      </c>
      <c r="G11" s="223">
        <f>'Balance Générale'!G10+'Balance Générale'!G14</f>
        <v>0</v>
      </c>
      <c r="H11" s="224"/>
    </row>
    <row r="12" spans="2:8" ht="15">
      <c r="B12" s="222" t="s">
        <v>721</v>
      </c>
      <c r="C12" s="223">
        <f>'Balance Générale'!G17</f>
        <v>0</v>
      </c>
      <c r="D12" s="330"/>
      <c r="E12" s="58"/>
      <c r="F12" s="222" t="s">
        <v>722</v>
      </c>
      <c r="G12" s="223">
        <f>'Balance Générale'!G11</f>
        <v>0</v>
      </c>
      <c r="H12" s="224"/>
    </row>
    <row r="13" spans="2:8" ht="15">
      <c r="B13" s="222" t="s">
        <v>22</v>
      </c>
      <c r="C13" s="223">
        <f>'Balance Générale'!G18</f>
        <v>0</v>
      </c>
      <c r="D13" s="325"/>
      <c r="E13" s="224"/>
      <c r="F13" s="222" t="s">
        <v>723</v>
      </c>
      <c r="G13" s="225"/>
      <c r="H13" s="226"/>
    </row>
    <row r="14" spans="2:8" ht="15">
      <c r="B14" s="222" t="s">
        <v>724</v>
      </c>
      <c r="C14" s="227"/>
      <c r="D14" s="325"/>
      <c r="E14" s="228"/>
      <c r="F14" s="222" t="s">
        <v>725</v>
      </c>
      <c r="G14" s="223">
        <f>'Compte de résultat'!G39</f>
        <v>0</v>
      </c>
      <c r="H14" s="224"/>
    </row>
    <row r="15" spans="2:8" ht="15">
      <c r="B15" s="222" t="s">
        <v>726</v>
      </c>
      <c r="C15" s="227"/>
      <c r="D15" s="325"/>
      <c r="E15" s="228"/>
      <c r="F15" s="229" t="s">
        <v>727</v>
      </c>
      <c r="G15" s="230">
        <f>G14+G13+G12+G11</f>
        <v>0</v>
      </c>
      <c r="H15" s="231">
        <f>H12+H13+H14</f>
        <v>0</v>
      </c>
    </row>
    <row r="16" spans="2:8" ht="15">
      <c r="B16" s="222" t="s">
        <v>728</v>
      </c>
      <c r="C16" s="227"/>
      <c r="D16" s="325"/>
      <c r="E16" s="228"/>
      <c r="F16" s="222"/>
      <c r="G16" s="228"/>
      <c r="H16" s="224"/>
    </row>
    <row r="17" spans="2:8" ht="15">
      <c r="B17" s="222" t="s">
        <v>729</v>
      </c>
      <c r="C17" s="223">
        <f>'Balance Générale'!G19+'Balance Générale'!G20+'Balance Générale'!G21</f>
        <v>0</v>
      </c>
      <c r="D17" s="325"/>
      <c r="E17" s="228"/>
      <c r="F17" s="222"/>
      <c r="G17" s="228"/>
      <c r="H17" s="224"/>
    </row>
    <row r="18" spans="2:8" ht="15">
      <c r="B18" s="222" t="s">
        <v>730</v>
      </c>
      <c r="C18" s="227"/>
      <c r="D18" s="325"/>
      <c r="E18" s="228"/>
      <c r="F18" s="222"/>
      <c r="G18" s="228"/>
      <c r="H18" s="224"/>
    </row>
    <row r="19" spans="2:9" ht="15">
      <c r="B19" s="229" t="s">
        <v>731</v>
      </c>
      <c r="C19" s="230">
        <f>+C12+C11+C13+C14+C15+C16-C17-C18</f>
        <v>0</v>
      </c>
      <c r="D19" s="230">
        <f>SUM(D11:D18)</f>
        <v>0</v>
      </c>
      <c r="E19" s="230">
        <f>+E12+E11+E13+E14+E15+E16</f>
        <v>0</v>
      </c>
      <c r="F19" s="232"/>
      <c r="G19" s="233"/>
      <c r="H19" s="224"/>
      <c r="I19" s="234"/>
    </row>
    <row r="20" spans="2:9" ht="15.75">
      <c r="B20" s="235"/>
      <c r="C20" s="223"/>
      <c r="D20" s="325"/>
      <c r="E20" s="221"/>
      <c r="F20" s="236"/>
      <c r="G20" s="233"/>
      <c r="H20" s="224"/>
      <c r="I20" s="234"/>
    </row>
    <row r="21" spans="2:9" ht="15.75">
      <c r="B21" s="219" t="s">
        <v>732</v>
      </c>
      <c r="C21" s="223"/>
      <c r="D21" s="325"/>
      <c r="E21" s="221"/>
      <c r="F21" s="232"/>
      <c r="G21" s="223"/>
      <c r="H21" s="224"/>
      <c r="I21" s="234"/>
    </row>
    <row r="22" spans="2:8" ht="15.75">
      <c r="B22" s="222" t="s">
        <v>733</v>
      </c>
      <c r="C22" s="223">
        <f>'Balance Générale'!G23</f>
        <v>0</v>
      </c>
      <c r="D22" s="325"/>
      <c r="E22" s="224"/>
      <c r="F22" s="236" t="s">
        <v>834</v>
      </c>
      <c r="G22" s="223">
        <f>'Balance Générale'!G12</f>
        <v>0</v>
      </c>
      <c r="H22" s="221"/>
    </row>
    <row r="23" spans="2:8" ht="15">
      <c r="B23" s="235" t="str">
        <f>"Solde Banque B : "&amp;'Rap Bancaire (B)'!C7</f>
        <v>Solde Banque B : BANQUE TRUCMUCHE</v>
      </c>
      <c r="C23" s="223">
        <f>'Rap Bancaire (B)'!C18</f>
        <v>0</v>
      </c>
      <c r="D23" s="325"/>
      <c r="E23" s="224"/>
      <c r="G23" s="223"/>
      <c r="H23" s="221"/>
    </row>
    <row r="24" spans="2:8" ht="15.75">
      <c r="B24" s="235" t="str">
        <f>"Solde Banque B1 : "&amp;'Rap Bancaire (B1)'!C7</f>
        <v>Solde Banque B1 : </v>
      </c>
      <c r="C24" s="228">
        <f>'Rap Bancaire (B1)'!C18</f>
        <v>0</v>
      </c>
      <c r="D24" s="326"/>
      <c r="E24" s="224"/>
      <c r="F24" s="219"/>
      <c r="G24" s="223"/>
      <c r="H24" s="221"/>
    </row>
    <row r="25" spans="2:8" ht="15.75">
      <c r="B25" s="235" t="str">
        <f>"Solde Banque B2 : "&amp;'Rap Bancaire (B2)'!C7</f>
        <v>Solde Banque B2 : </v>
      </c>
      <c r="C25" s="228">
        <f>'Rap Bancaire (B2)'!C18</f>
        <v>0</v>
      </c>
      <c r="D25" s="326"/>
      <c r="E25" s="224"/>
      <c r="F25" s="219"/>
      <c r="G25" s="223"/>
      <c r="H25" s="221"/>
    </row>
    <row r="26" spans="2:8" ht="15.75">
      <c r="B26" s="235" t="str">
        <f>"Solde Banque B3 : "&amp;'Rap Bancaire (B3)'!C7</f>
        <v>Solde Banque B3 : </v>
      </c>
      <c r="C26" s="228">
        <f>'Rap Bancaire (B3)'!C18</f>
        <v>0</v>
      </c>
      <c r="D26" s="326"/>
      <c r="E26" s="224"/>
      <c r="F26" s="219"/>
      <c r="G26" s="223"/>
      <c r="H26" s="221"/>
    </row>
    <row r="27" spans="2:8" ht="15.75">
      <c r="B27" s="237" t="s">
        <v>734</v>
      </c>
      <c r="C27" s="240">
        <f>+C26+C24+C23+C25</f>
        <v>0</v>
      </c>
      <c r="D27" s="327"/>
      <c r="E27" s="224"/>
      <c r="F27" s="219" t="s">
        <v>735</v>
      </c>
      <c r="G27" s="223"/>
      <c r="H27" s="221"/>
    </row>
    <row r="28" spans="2:8" ht="15">
      <c r="B28" s="235" t="s">
        <v>736</v>
      </c>
      <c r="C28" s="223">
        <f>'Situation de Caisse'!C16</f>
        <v>0</v>
      </c>
      <c r="D28" s="325"/>
      <c r="E28" s="224"/>
      <c r="F28" s="222" t="s">
        <v>737</v>
      </c>
      <c r="G28" s="223">
        <f>'Balance Générale'!G13</f>
        <v>0</v>
      </c>
      <c r="H28" s="224"/>
    </row>
    <row r="29" spans="2:8" ht="15">
      <c r="B29" s="235" t="s">
        <v>738</v>
      </c>
      <c r="C29" s="164">
        <f>'Balance Générale'!G40</f>
        <v>0</v>
      </c>
      <c r="D29" s="328"/>
      <c r="E29" s="224"/>
      <c r="F29" s="222" t="s">
        <v>739</v>
      </c>
      <c r="G29" s="223">
        <f>'Balance Générale'!G39</f>
        <v>0</v>
      </c>
      <c r="H29" s="224"/>
    </row>
    <row r="30" spans="2:8" ht="15">
      <c r="B30" s="235" t="s">
        <v>780</v>
      </c>
      <c r="C30" s="164">
        <f>'Balance Générale'!G36</f>
        <v>0</v>
      </c>
      <c r="D30" s="328"/>
      <c r="E30" s="273"/>
      <c r="F30" s="235"/>
      <c r="G30" s="223"/>
      <c r="H30" s="224"/>
    </row>
    <row r="31" spans="2:8" ht="15">
      <c r="B31" s="229" t="s">
        <v>740</v>
      </c>
      <c r="C31" s="170">
        <f>+C22+C27+C28+C29+C30</f>
        <v>0</v>
      </c>
      <c r="D31" s="170"/>
      <c r="E31" s="170">
        <f>E22+E23+E28+E29</f>
        <v>0</v>
      </c>
      <c r="F31" s="229" t="s">
        <v>741</v>
      </c>
      <c r="G31" s="230">
        <f>+G29+G28</f>
        <v>0</v>
      </c>
      <c r="H31" s="231">
        <f>+H29+H28</f>
        <v>0</v>
      </c>
    </row>
    <row r="32" spans="2:8" ht="15">
      <c r="B32" s="222"/>
      <c r="C32" s="223"/>
      <c r="D32" s="325"/>
      <c r="E32" s="221"/>
      <c r="G32" s="238"/>
      <c r="H32" s="221"/>
    </row>
    <row r="33" spans="2:8" ht="15.75">
      <c r="B33" s="239" t="s">
        <v>742</v>
      </c>
      <c r="C33" s="240"/>
      <c r="D33" s="327"/>
      <c r="E33" s="221"/>
      <c r="F33" s="239" t="s">
        <v>742</v>
      </c>
      <c r="G33" s="223"/>
      <c r="H33" s="221"/>
    </row>
    <row r="34" spans="2:8" ht="15.75">
      <c r="B34" s="232" t="s">
        <v>743</v>
      </c>
      <c r="C34" s="240">
        <f>'Balance Générale'!G41</f>
        <v>0</v>
      </c>
      <c r="D34" s="240"/>
      <c r="E34" s="240">
        <f>'Balance Générale'!H41</f>
        <v>0</v>
      </c>
      <c r="F34" s="232" t="s">
        <v>744</v>
      </c>
      <c r="G34" s="240">
        <f>'Balance Générale'!G42</f>
        <v>0</v>
      </c>
      <c r="H34" s="241">
        <f>'Balance Générale'!H42</f>
        <v>0</v>
      </c>
    </row>
    <row r="35" spans="2:8" ht="15">
      <c r="B35" s="235"/>
      <c r="C35" s="242"/>
      <c r="D35" s="328"/>
      <c r="E35" s="221"/>
      <c r="G35" s="243"/>
      <c r="H35" s="221"/>
    </row>
    <row r="36" spans="2:8" ht="20.25" customHeight="1">
      <c r="B36" s="244" t="s">
        <v>745</v>
      </c>
      <c r="C36" s="245">
        <f>C34+C31+C19</f>
        <v>0</v>
      </c>
      <c r="D36" s="245">
        <f>D19</f>
        <v>0</v>
      </c>
      <c r="E36" s="245">
        <f>E34+E31+E19</f>
        <v>0</v>
      </c>
      <c r="F36" s="244" t="s">
        <v>746</v>
      </c>
      <c r="G36" s="245">
        <f>+G34+G31+G15+G22</f>
        <v>0</v>
      </c>
      <c r="H36" s="246">
        <f>+H34+H31+H15</f>
        <v>0</v>
      </c>
    </row>
    <row r="37" spans="2:4" ht="19.5" customHeight="1">
      <c r="B37" s="94"/>
      <c r="C37" s="247" t="str">
        <f>IF(C36&lt;&gt;G36,"Bilan déséquilibré, doit être corrigé","Bilan équilibré")</f>
        <v>Bilan équilibré</v>
      </c>
      <c r="D37" s="247"/>
    </row>
    <row r="39" spans="2:8" ht="21">
      <c r="B39" s="404" t="s">
        <v>747</v>
      </c>
      <c r="C39" s="404"/>
      <c r="D39" s="404"/>
      <c r="E39" s="404"/>
      <c r="F39" s="404"/>
      <c r="G39" s="404"/>
      <c r="H39" s="404"/>
    </row>
    <row r="40" spans="2:8" ht="30.75" customHeight="1">
      <c r="B40" s="405" t="s">
        <v>748</v>
      </c>
      <c r="C40" s="405"/>
      <c r="D40" s="405"/>
      <c r="E40" s="405"/>
      <c r="F40" s="405"/>
      <c r="G40" s="405"/>
      <c r="H40" s="405"/>
    </row>
  </sheetData>
  <sheetProtection password="8F35" sheet="1"/>
  <mergeCells count="2">
    <mergeCell ref="B39:H39"/>
    <mergeCell ref="B40:H40"/>
  </mergeCells>
  <printOptions horizontalCentered="1"/>
  <pageMargins left="0.4722222222222222" right="0.7875" top="0.75" bottom="1.023611111111111" header="0.44027777777777777" footer="0.7875"/>
  <pageSetup fitToHeight="1" fitToWidth="1" horizontalDpi="300" verticalDpi="300" orientation="landscape" paperSize="9" scale="77"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J73"/>
  <sheetViews>
    <sheetView showGridLines="0" zoomScale="84" zoomScaleNormal="84" zoomScalePageLayoutView="0" workbookViewId="0" topLeftCell="A1">
      <selection activeCell="B3" sqref="B3"/>
    </sheetView>
  </sheetViews>
  <sheetFormatPr defaultColWidth="11.57421875" defaultRowHeight="12.75"/>
  <cols>
    <col min="1" max="1" width="21.7109375" style="35" customWidth="1"/>
    <col min="2" max="2" width="41.00390625" style="35" customWidth="1"/>
    <col min="3" max="3" width="11.57421875" style="0" customWidth="1"/>
    <col min="4" max="4" width="12.421875" style="0" customWidth="1"/>
    <col min="5" max="5" width="13.00390625" style="0" customWidth="1"/>
    <col min="6" max="6" width="18.7109375" style="0" customWidth="1"/>
  </cols>
  <sheetData>
    <row r="1" spans="1:2" ht="12.75">
      <c r="A1" s="298" t="s">
        <v>814</v>
      </c>
      <c r="B1" s="297"/>
    </row>
    <row r="2" spans="1:10" s="43" customFormat="1" ht="16.5" customHeight="1">
      <c r="A2" s="36" t="s">
        <v>465</v>
      </c>
      <c r="B2" s="37"/>
      <c r="C2"/>
      <c r="D2" s="38"/>
      <c r="E2" s="39"/>
      <c r="F2" s="40"/>
      <c r="G2" s="38"/>
      <c r="H2" s="41"/>
      <c r="I2" s="42"/>
      <c r="J2" s="42"/>
    </row>
    <row r="3" spans="1:10" s="43" customFormat="1" ht="16.5" customHeight="1">
      <c r="A3" s="44" t="s">
        <v>466</v>
      </c>
      <c r="B3" s="45"/>
      <c r="C3"/>
      <c r="D3" s="38"/>
      <c r="E3" s="39"/>
      <c r="F3" s="40"/>
      <c r="G3" s="38"/>
      <c r="H3" s="41"/>
      <c r="I3" s="42"/>
      <c r="J3" s="42"/>
    </row>
    <row r="4" spans="1:10" s="23" customFormat="1" ht="7.5" customHeight="1">
      <c r="A4" s="7"/>
      <c r="B4" s="46"/>
      <c r="C4"/>
      <c r="D4" s="47"/>
      <c r="E4"/>
      <c r="F4" s="48"/>
      <c r="G4" s="47"/>
      <c r="H4" s="49"/>
      <c r="I4" s="50"/>
      <c r="J4" s="50"/>
    </row>
    <row r="5" spans="1:10" s="23" customFormat="1" ht="16.5">
      <c r="A5" s="7" t="s">
        <v>467</v>
      </c>
      <c r="B5" s="46"/>
      <c r="C5"/>
      <c r="D5" s="47"/>
      <c r="E5"/>
      <c r="F5" s="48"/>
      <c r="G5" s="47"/>
      <c r="H5"/>
      <c r="I5"/>
      <c r="J5"/>
    </row>
    <row r="6" spans="1:2" s="52" customFormat="1" ht="12.75">
      <c r="A6" s="51"/>
      <c r="B6" s="51"/>
    </row>
    <row r="7" spans="1:6" s="52" customFormat="1" ht="12.75">
      <c r="A7" s="47" t="s">
        <v>468</v>
      </c>
      <c r="B7" s="23" t="s">
        <v>2</v>
      </c>
      <c r="C7"/>
      <c r="D7"/>
      <c r="E7"/>
      <c r="F7" s="23"/>
    </row>
    <row r="8" spans="1:2" ht="12.75">
      <c r="A8" s="53" t="s">
        <v>469</v>
      </c>
      <c r="B8" s="251" t="s">
        <v>751</v>
      </c>
    </row>
    <row r="9" spans="1:2" ht="12.75">
      <c r="A9" s="53" t="s">
        <v>470</v>
      </c>
      <c r="B9" s="54" t="s">
        <v>825</v>
      </c>
    </row>
    <row r="10" spans="1:2" ht="12.75">
      <c r="A10" s="53" t="s">
        <v>471</v>
      </c>
      <c r="B10" s="54" t="s">
        <v>826</v>
      </c>
    </row>
    <row r="11" spans="1:2" ht="12.75">
      <c r="A11" s="53" t="s">
        <v>472</v>
      </c>
      <c r="B11" s="54" t="s">
        <v>827</v>
      </c>
    </row>
    <row r="12" spans="1:2" ht="12.75">
      <c r="A12" s="53" t="s">
        <v>473</v>
      </c>
      <c r="B12" s="54" t="s">
        <v>474</v>
      </c>
    </row>
    <row r="13" spans="1:2" ht="12.75">
      <c r="A13" s="53" t="s">
        <v>475</v>
      </c>
      <c r="B13" s="54" t="s">
        <v>476</v>
      </c>
    </row>
    <row r="14" spans="1:2" ht="12.75">
      <c r="A14" s="53" t="s">
        <v>477</v>
      </c>
      <c r="B14" s="54" t="s">
        <v>478</v>
      </c>
    </row>
    <row r="15" spans="1:2" ht="12.75">
      <c r="A15" s="53" t="s">
        <v>479</v>
      </c>
      <c r="B15" s="54" t="s">
        <v>480</v>
      </c>
    </row>
    <row r="16" spans="1:2" ht="12.75">
      <c r="A16" s="53" t="s">
        <v>481</v>
      </c>
      <c r="B16" s="54" t="s">
        <v>482</v>
      </c>
    </row>
    <row r="17" spans="1:2" ht="12.75">
      <c r="A17" s="53" t="s">
        <v>5</v>
      </c>
      <c r="B17" s="54" t="s">
        <v>483</v>
      </c>
    </row>
    <row r="18" spans="1:2" ht="12.75">
      <c r="A18" s="53" t="s">
        <v>484</v>
      </c>
      <c r="B18" s="54" t="s">
        <v>485</v>
      </c>
    </row>
    <row r="19" spans="1:2" ht="12.75">
      <c r="A19" s="53" t="s">
        <v>486</v>
      </c>
      <c r="B19" s="54" t="s">
        <v>487</v>
      </c>
    </row>
    <row r="20" spans="1:2" ht="12.75">
      <c r="A20" s="53"/>
      <c r="B20" s="54"/>
    </row>
    <row r="21" spans="1:2" ht="12.75">
      <c r="A21" s="53"/>
      <c r="B21" s="54"/>
    </row>
    <row r="22" spans="1:2" ht="12.75">
      <c r="A22" s="53"/>
      <c r="B22" s="54"/>
    </row>
    <row r="23" spans="1:2" ht="12.75">
      <c r="A23" s="53"/>
      <c r="B23" s="54"/>
    </row>
    <row r="24" spans="1:2" ht="12.75">
      <c r="A24" s="53"/>
      <c r="B24" s="54"/>
    </row>
    <row r="25" spans="1:2" ht="12.75">
      <c r="A25" s="53"/>
      <c r="B25" s="54"/>
    </row>
    <row r="26" spans="1:2" ht="12.75">
      <c r="A26" s="53"/>
      <c r="B26" s="54"/>
    </row>
    <row r="27" spans="1:2" ht="12.75">
      <c r="A27" s="53"/>
      <c r="B27" s="54"/>
    </row>
    <row r="28" spans="1:2" ht="12.75">
      <c r="A28" s="53"/>
      <c r="B28" s="54"/>
    </row>
    <row r="29" spans="1:2" ht="12.75">
      <c r="A29" s="53"/>
      <c r="B29" s="54"/>
    </row>
    <row r="30" spans="1:2" ht="12.75">
      <c r="A30" s="53"/>
      <c r="B30" s="54"/>
    </row>
    <row r="31" spans="1:2" ht="12.75">
      <c r="A31" s="53"/>
      <c r="B31" s="54"/>
    </row>
    <row r="32" spans="1:2" ht="12.75">
      <c r="A32" s="53"/>
      <c r="B32" s="54"/>
    </row>
    <row r="33" spans="1:2" ht="12.75">
      <c r="A33" s="53"/>
      <c r="B33" s="54"/>
    </row>
    <row r="34" spans="1:2" ht="12.75">
      <c r="A34" s="53"/>
      <c r="B34" s="54"/>
    </row>
    <row r="35" spans="1:2" ht="12.75">
      <c r="A35" s="53"/>
      <c r="B35" s="54"/>
    </row>
    <row r="36" spans="1:2" ht="12.75">
      <c r="A36" s="53"/>
      <c r="B36" s="54"/>
    </row>
    <row r="37" spans="1:2" ht="12.75">
      <c r="A37" s="53"/>
      <c r="B37" s="54"/>
    </row>
    <row r="38" spans="1:2" ht="12.75">
      <c r="A38" s="53"/>
      <c r="B38" s="54"/>
    </row>
    <row r="39" spans="1:2" ht="12.75">
      <c r="A39" s="53"/>
      <c r="B39" s="54"/>
    </row>
    <row r="40" spans="1:2" ht="12.75">
      <c r="A40" s="53"/>
      <c r="B40" s="54"/>
    </row>
    <row r="41" spans="1:2" ht="12.75">
      <c r="A41" s="53"/>
      <c r="B41" s="54"/>
    </row>
    <row r="42" spans="1:2" ht="12.75">
      <c r="A42" s="53"/>
      <c r="B42" s="54"/>
    </row>
    <row r="43" spans="1:2" ht="12.75">
      <c r="A43" s="53"/>
      <c r="B43" s="54"/>
    </row>
    <row r="44" spans="1:2" ht="12.75">
      <c r="A44" s="53"/>
      <c r="B44" s="54"/>
    </row>
    <row r="45" spans="1:2" ht="12.75">
      <c r="A45" s="53"/>
      <c r="B45" s="54"/>
    </row>
    <row r="46" spans="1:2" ht="12.75">
      <c r="A46" s="53"/>
      <c r="B46" s="54"/>
    </row>
    <row r="47" spans="1:2" ht="12.75">
      <c r="A47" s="53"/>
      <c r="B47" s="54"/>
    </row>
    <row r="48" spans="1:2" ht="12.75">
      <c r="A48" s="53"/>
      <c r="B48" s="54"/>
    </row>
    <row r="49" spans="1:2" ht="12.75">
      <c r="A49" s="53"/>
      <c r="B49" s="54"/>
    </row>
    <row r="50" spans="1:2" ht="12.75">
      <c r="A50" s="53"/>
      <c r="B50" s="54"/>
    </row>
    <row r="51" spans="1:2" ht="12.75">
      <c r="A51" s="53"/>
      <c r="B51" s="54"/>
    </row>
    <row r="52" ht="12.75">
      <c r="B52"/>
    </row>
    <row r="53" spans="1:6" s="23" customFormat="1" ht="12.75">
      <c r="A53" s="35"/>
      <c r="B53"/>
      <c r="C53"/>
      <c r="D53"/>
      <c r="E53"/>
      <c r="F53"/>
    </row>
    <row r="54" ht="12.75">
      <c r="B54"/>
    </row>
    <row r="55" ht="12.75">
      <c r="B55"/>
    </row>
    <row r="56" ht="12.75">
      <c r="B56"/>
    </row>
    <row r="57" ht="12.75">
      <c r="B57"/>
    </row>
    <row r="58" ht="12.75">
      <c r="B58"/>
    </row>
    <row r="59" ht="12.75">
      <c r="B59"/>
    </row>
    <row r="60" ht="12.75">
      <c r="B60"/>
    </row>
    <row r="61" ht="12.75">
      <c r="B61"/>
    </row>
    <row r="62" ht="12.75">
      <c r="B62"/>
    </row>
    <row r="63" ht="12.75">
      <c r="B63"/>
    </row>
    <row r="64" ht="12.75">
      <c r="B64"/>
    </row>
    <row r="65" ht="12.75">
      <c r="B65"/>
    </row>
    <row r="66" ht="12.75">
      <c r="B66"/>
    </row>
    <row r="67" ht="12.75">
      <c r="B67"/>
    </row>
    <row r="68" ht="12.75">
      <c r="B68"/>
    </row>
    <row r="69" ht="12.75">
      <c r="B69"/>
    </row>
    <row r="70" ht="12.75">
      <c r="B70"/>
    </row>
    <row r="71" ht="12.75">
      <c r="B71"/>
    </row>
    <row r="72" ht="12.75">
      <c r="B72"/>
    </row>
    <row r="73" ht="12.75">
      <c r="B73"/>
    </row>
  </sheetData>
  <sheetProtection password="8F35" sheet="1" objects="1" scenarios="1"/>
  <printOptions/>
  <pageMargins left="0.2986111111111111" right="0.3138888888888889" top="0.5604166666666667" bottom="0.51875" header="0.2951388888888889" footer="0.2534722222222222"/>
  <pageSetup horizontalDpi="300" verticalDpi="300" orientation="portrait" paperSize="9" r:id="rId1"/>
  <headerFooter alignWithMargins="0">
    <oddHeader>&amp;C&amp;"Times New Roman,Normal"&amp;12&amp;A</oddHeader>
    <oddFooter>&amp;C&amp;"Times New Roman,Normal"&amp;12Page &amp;P</oddFooter>
  </headerFooter>
</worksheet>
</file>

<file path=xl/worksheets/sheet3.xml><?xml version="1.0" encoding="utf-8"?>
<worksheet xmlns="http://schemas.openxmlformats.org/spreadsheetml/2006/main" xmlns:r="http://schemas.openxmlformats.org/officeDocument/2006/relationships">
  <dimension ref="A1:Y999"/>
  <sheetViews>
    <sheetView showGridLines="0" zoomScale="85" zoomScaleNormal="85" zoomScalePageLayoutView="0" workbookViewId="0" topLeftCell="A1">
      <pane ySplit="9" topLeftCell="A10" activePane="bottomLeft" state="frozen"/>
      <selection pane="topLeft" activeCell="B6" sqref="B6"/>
      <selection pane="bottomLeft" activeCell="N1" sqref="N1:Y16384"/>
    </sheetView>
  </sheetViews>
  <sheetFormatPr defaultColWidth="11.57421875" defaultRowHeight="12.75"/>
  <cols>
    <col min="1" max="1" width="9.00390625" style="55" customWidth="1"/>
    <col min="2" max="2" width="5.8515625" style="55" customWidth="1"/>
    <col min="3" max="3" width="9.00390625" style="55" customWidth="1"/>
    <col min="4" max="4" width="9.00390625" style="56" customWidth="1"/>
    <col min="5" max="5" width="8.7109375" style="57" customWidth="1"/>
    <col min="6" max="6" width="11.57421875" style="0" hidden="1" customWidth="1"/>
    <col min="7" max="7" width="51.00390625" style="40" customWidth="1"/>
    <col min="8" max="8" width="10.7109375" style="35" customWidth="1"/>
    <col min="9" max="9" width="32.28125" style="282" customWidth="1"/>
    <col min="10" max="10" width="40.140625" style="40" customWidth="1"/>
    <col min="11" max="12" width="11.57421875" style="58" customWidth="1"/>
    <col min="13" max="13" width="4.140625" style="59" customWidth="1"/>
    <col min="14" max="25" width="11.57421875" style="0" hidden="1" customWidth="1"/>
    <col min="26" max="26" width="11.57421875" style="0" customWidth="1"/>
  </cols>
  <sheetData>
    <row r="1" ht="12.75">
      <c r="A1" s="299" t="s">
        <v>814</v>
      </c>
    </row>
    <row r="2" spans="1:11" s="43" customFormat="1" ht="16.5" customHeight="1">
      <c r="A2" s="36" t="s">
        <v>465</v>
      </c>
      <c r="B2"/>
      <c r="C2"/>
      <c r="D2" s="36">
        <f>+'Comptes Analytiques'!B2</f>
        <v>0</v>
      </c>
      <c r="E2" s="39"/>
      <c r="F2" s="40"/>
      <c r="G2" s="38"/>
      <c r="H2" s="41"/>
      <c r="I2" s="276"/>
      <c r="J2" s="307"/>
      <c r="K2" s="42"/>
    </row>
    <row r="3" spans="1:13" s="43" customFormat="1" ht="16.5" customHeight="1">
      <c r="A3" s="44" t="s">
        <v>466</v>
      </c>
      <c r="B3" s="44"/>
      <c r="C3" s="60"/>
      <c r="D3" s="43">
        <f>+'Comptes Analytiques'!B3</f>
        <v>0</v>
      </c>
      <c r="E3" s="38"/>
      <c r="F3" s="39"/>
      <c r="G3" s="61" t="s">
        <v>488</v>
      </c>
      <c r="H3" s="62"/>
      <c r="I3" s="277"/>
      <c r="J3" s="308"/>
      <c r="K3" s="42"/>
      <c r="L3" s="42"/>
      <c r="M3" s="63"/>
    </row>
    <row r="4" spans="1:13" s="23" customFormat="1" ht="7.5" customHeight="1">
      <c r="A4" s="7"/>
      <c r="B4" s="7"/>
      <c r="C4" s="46"/>
      <c r="D4" s="56"/>
      <c r="E4" s="64"/>
      <c r="F4"/>
      <c r="G4" s="48"/>
      <c r="H4" s="47"/>
      <c r="I4" s="278"/>
      <c r="J4" s="309"/>
      <c r="K4" s="50"/>
      <c r="L4" s="50"/>
      <c r="M4" s="65"/>
    </row>
    <row r="5" spans="1:13" s="23" customFormat="1" ht="16.5">
      <c r="A5" s="7" t="s">
        <v>489</v>
      </c>
      <c r="B5" s="7"/>
      <c r="C5" s="46"/>
      <c r="D5" s="56"/>
      <c r="E5" s="64"/>
      <c r="F5"/>
      <c r="G5" s="66"/>
      <c r="H5"/>
      <c r="I5" s="279"/>
      <c r="J5" s="310" t="s">
        <v>490</v>
      </c>
      <c r="K5" s="67">
        <f>SUBTOTAL(9,K10:K997)</f>
        <v>0</v>
      </c>
      <c r="L5" s="67">
        <f>SUBTOTAL(9,L10:L997)</f>
        <v>0</v>
      </c>
      <c r="M5" s="65"/>
    </row>
    <row r="6" spans="1:13" s="23" customFormat="1" ht="7.5" customHeight="1" thickBot="1">
      <c r="A6" s="46"/>
      <c r="B6" s="46"/>
      <c r="C6" s="46"/>
      <c r="D6" s="68"/>
      <c r="E6" s="64"/>
      <c r="F6"/>
      <c r="G6" s="48"/>
      <c r="H6" s="47"/>
      <c r="I6" s="278"/>
      <c r="J6" s="48"/>
      <c r="K6" s="69"/>
      <c r="L6" s="69"/>
      <c r="M6" s="65"/>
    </row>
    <row r="7" spans="1:21" s="23" customFormat="1" ht="12.75" customHeight="1" thickBot="1" thickTop="1">
      <c r="A7" s="334" t="s">
        <v>491</v>
      </c>
      <c r="B7" s="334" t="s">
        <v>763</v>
      </c>
      <c r="C7" s="334" t="s">
        <v>492</v>
      </c>
      <c r="D7" s="335" t="s">
        <v>1</v>
      </c>
      <c r="E7" s="335"/>
      <c r="F7" s="70"/>
      <c r="G7" s="336" t="s">
        <v>493</v>
      </c>
      <c r="H7" s="334" t="s">
        <v>787</v>
      </c>
      <c r="I7" s="333" t="s">
        <v>786</v>
      </c>
      <c r="J7" s="341" t="s">
        <v>494</v>
      </c>
      <c r="K7" s="342" t="s">
        <v>495</v>
      </c>
      <c r="L7" s="342" t="s">
        <v>496</v>
      </c>
      <c r="M7" s="343" t="s">
        <v>497</v>
      </c>
      <c r="N7" s="337" t="s">
        <v>756</v>
      </c>
      <c r="O7" s="338"/>
      <c r="P7" s="337" t="s">
        <v>753</v>
      </c>
      <c r="Q7" s="338"/>
      <c r="R7" s="337" t="s">
        <v>754</v>
      </c>
      <c r="S7" s="338"/>
      <c r="T7" s="337" t="s">
        <v>757</v>
      </c>
      <c r="U7" s="338"/>
    </row>
    <row r="8" spans="1:21" s="23" customFormat="1" ht="29.25" thickBot="1" thickTop="1">
      <c r="A8" s="334"/>
      <c r="B8" s="334"/>
      <c r="C8" s="334"/>
      <c r="D8" s="71" t="s">
        <v>498</v>
      </c>
      <c r="E8" s="72" t="s">
        <v>499</v>
      </c>
      <c r="F8" s="70"/>
      <c r="G8" s="336"/>
      <c r="H8" s="334"/>
      <c r="I8" s="333"/>
      <c r="J8" s="341"/>
      <c r="K8" s="342"/>
      <c r="L8" s="342"/>
      <c r="M8" s="343"/>
      <c r="N8" s="339"/>
      <c r="O8" s="340"/>
      <c r="P8" s="339"/>
      <c r="Q8" s="340"/>
      <c r="R8" s="339"/>
      <c r="S8" s="340"/>
      <c r="T8" s="339"/>
      <c r="U8" s="340"/>
    </row>
    <row r="9" spans="1:21" s="23" customFormat="1" ht="13.5" thickTop="1">
      <c r="A9" s="73"/>
      <c r="B9" s="73"/>
      <c r="C9" s="73"/>
      <c r="D9" s="74"/>
      <c r="E9" s="75"/>
      <c r="F9" s="73"/>
      <c r="G9" s="76"/>
      <c r="H9" s="73"/>
      <c r="I9" s="280"/>
      <c r="J9" s="76"/>
      <c r="K9" s="77"/>
      <c r="L9" s="77"/>
      <c r="M9" s="269"/>
      <c r="N9" s="267"/>
      <c r="O9" s="257"/>
      <c r="P9" s="256"/>
      <c r="Q9" s="257"/>
      <c r="R9" s="256"/>
      <c r="S9" s="257"/>
      <c r="T9" s="256"/>
      <c r="U9" s="257"/>
    </row>
    <row r="10" spans="1:25" ht="20.25">
      <c r="A10" s="248"/>
      <c r="B10" s="270"/>
      <c r="C10" s="252"/>
      <c r="D10" s="80"/>
      <c r="E10" s="81"/>
      <c r="F10" s="31">
        <f aca="true" t="shared" si="0" ref="F10:F73">CONCATENATE(D10,E10)</f>
      </c>
      <c r="G10" s="303">
        <f>IF(D10="","",VLOOKUP(F10,'Plan Comptable Général Commenté'!$C$5:$D$570,2,0))</f>
      </c>
      <c r="H10" s="82"/>
      <c r="I10" s="281">
        <f>IF(H10="","",VLOOKUP(H10,'Comptes Analytiques'!$A$8:$B$51,2,0))</f>
      </c>
      <c r="J10" s="33"/>
      <c r="K10" s="83"/>
      <c r="L10" s="83"/>
      <c r="M10" s="305"/>
      <c r="N10" s="254">
        <f>IF(B10="C","",IF(B10="OD","",IF(B10="B",IF(M10="*",K10,0),0)))</f>
        <v>0</v>
      </c>
      <c r="O10" s="259">
        <f>IF(B10="C","",IF(B10="OD","",IF(B10="B",IF(M10="*",L10,0),0)))</f>
        <v>0</v>
      </c>
      <c r="P10" s="258">
        <f aca="true" t="shared" si="1" ref="P10:P73">IF(B10="C","",IF(B10="OD","",IF(B10="B1",IF(M10="*",K10,0),0)))</f>
        <v>0</v>
      </c>
      <c r="Q10" s="259">
        <f aca="true" t="shared" si="2" ref="Q10:Q73">IF(B10="C","",IF(B10="OD","",IF(B10="B1",IF(M10="*",L10,0),0)))</f>
        <v>0</v>
      </c>
      <c r="R10" s="258">
        <f aca="true" t="shared" si="3" ref="R10:R73">IF(B10="C","",IF(B10="OD","",IF(B10="B2",IF(M10="*",K10,0),0)))</f>
        <v>0</v>
      </c>
      <c r="S10" s="259">
        <f aca="true" t="shared" si="4" ref="S10:S73">IF(B10="C","",IF(B10="OD","",IF(B10="B2",IF(M10="*",L10,0),0)))</f>
        <v>0</v>
      </c>
      <c r="T10" s="258">
        <f>IF(B10="C","",IF(B10="OD","",IF(B10="B3",IF(M10="*",K10,0),0)))</f>
        <v>0</v>
      </c>
      <c r="U10" s="259">
        <f>IF(B10="C","",IF(B10="OD","",IF(B10="B3",IF(M10="*",L10,0),0)))</f>
        <v>0</v>
      </c>
      <c r="V10" t="s">
        <v>530</v>
      </c>
      <c r="Y10" s="304"/>
    </row>
    <row r="11" spans="1:25" ht="20.25">
      <c r="A11" s="248"/>
      <c r="B11" s="270"/>
      <c r="C11" s="252"/>
      <c r="D11" s="80"/>
      <c r="E11" s="81"/>
      <c r="F11" s="31">
        <f t="shared" si="0"/>
      </c>
      <c r="G11" s="303">
        <f>IF(D11="","",VLOOKUP(F11,'Plan Comptable Général Commenté'!$C$5:$D$570,2,0))</f>
      </c>
      <c r="H11" s="82"/>
      <c r="I11" s="281">
        <f>IF(H11="","",VLOOKUP(H11,'Comptes Analytiques'!$A$8:$B$51,2,0))</f>
      </c>
      <c r="J11" s="33"/>
      <c r="K11" s="83"/>
      <c r="L11" s="83"/>
      <c r="M11" s="305"/>
      <c r="N11" s="254">
        <f aca="true" t="shared" si="5" ref="N11:N74">IF(B11="C","",IF(B11="OD","",IF(B11="B",IF(M11="*",K11,0),0)))</f>
        <v>0</v>
      </c>
      <c r="O11" s="259">
        <f aca="true" t="shared" si="6" ref="O11:O74">IF(B11="C","",IF(B11="OD","",IF(B11="B",IF(M11="*",L11,0),0)))</f>
        <v>0</v>
      </c>
      <c r="P11" s="258">
        <f t="shared" si="1"/>
        <v>0</v>
      </c>
      <c r="Q11" s="259">
        <f t="shared" si="2"/>
        <v>0</v>
      </c>
      <c r="R11" s="258">
        <f t="shared" si="3"/>
        <v>0</v>
      </c>
      <c r="S11" s="259">
        <f t="shared" si="4"/>
        <v>0</v>
      </c>
      <c r="T11" s="258">
        <f aca="true" t="shared" si="7" ref="T11:T74">IF(B11="C","",IF(B11="OD","",IF(B11="B3",IF(M11="*",K11,0),0)))</f>
        <v>0</v>
      </c>
      <c r="U11" s="259">
        <f aca="true" t="shared" si="8" ref="U11:U74">IF(B11="C","",IF(B11="OD","",IF(B11="B3",IF(M11="*",L11,0),0)))</f>
        <v>0</v>
      </c>
      <c r="V11" t="s">
        <v>505</v>
      </c>
      <c r="W11" s="301"/>
      <c r="Y11" s="304" t="s">
        <v>819</v>
      </c>
    </row>
    <row r="12" spans="1:24" ht="20.25">
      <c r="A12" s="248"/>
      <c r="B12" s="270"/>
      <c r="C12" s="252"/>
      <c r="D12" s="80"/>
      <c r="E12" s="81"/>
      <c r="F12" s="31">
        <f t="shared" si="0"/>
      </c>
      <c r="G12" s="303">
        <f>IF(D12="","",VLOOKUP(F12,'Plan Comptable Général Commenté'!$C$5:$D$570,2,0))</f>
      </c>
      <c r="H12" s="82"/>
      <c r="I12" s="281">
        <f>IF(H12="","",VLOOKUP(H12,'Comptes Analytiques'!$A$8:$B$51,2,0))</f>
      </c>
      <c r="J12" s="33"/>
      <c r="K12" s="83"/>
      <c r="L12" s="83"/>
      <c r="M12" s="305"/>
      <c r="N12" s="254">
        <f t="shared" si="5"/>
        <v>0</v>
      </c>
      <c r="O12" s="259">
        <f t="shared" si="6"/>
        <v>0</v>
      </c>
      <c r="P12" s="258">
        <f t="shared" si="1"/>
        <v>0</v>
      </c>
      <c r="Q12" s="259">
        <f t="shared" si="2"/>
        <v>0</v>
      </c>
      <c r="R12" s="258">
        <f t="shared" si="3"/>
        <v>0</v>
      </c>
      <c r="S12" s="259">
        <f t="shared" si="4"/>
        <v>0</v>
      </c>
      <c r="T12" s="258">
        <f t="shared" si="7"/>
        <v>0</v>
      </c>
      <c r="U12" s="259">
        <f t="shared" si="8"/>
        <v>0</v>
      </c>
      <c r="V12" t="s">
        <v>752</v>
      </c>
      <c r="W12" s="302">
        <v>10</v>
      </c>
      <c r="X12" s="302" t="s">
        <v>6</v>
      </c>
    </row>
    <row r="13" spans="1:24" ht="20.25">
      <c r="A13" s="248"/>
      <c r="B13" s="270"/>
      <c r="C13" s="252"/>
      <c r="D13" s="80"/>
      <c r="E13" s="81"/>
      <c r="F13" s="31">
        <f t="shared" si="0"/>
      </c>
      <c r="G13" s="303">
        <f>IF(D13="","",VLOOKUP(F13,'Plan Comptable Général Commenté'!$C$5:$D$570,2,0))</f>
      </c>
      <c r="H13" s="82"/>
      <c r="I13" s="281">
        <f>IF(H13="","",VLOOKUP(H13,'Comptes Analytiques'!$A$8:$B$51,2,0))</f>
      </c>
      <c r="J13" s="33"/>
      <c r="K13" s="83"/>
      <c r="L13" s="83"/>
      <c r="M13" s="305"/>
      <c r="N13" s="254">
        <f t="shared" si="5"/>
        <v>0</v>
      </c>
      <c r="O13" s="259">
        <f t="shared" si="6"/>
        <v>0</v>
      </c>
      <c r="P13" s="258">
        <f t="shared" si="1"/>
        <v>0</v>
      </c>
      <c r="Q13" s="259">
        <f t="shared" si="2"/>
        <v>0</v>
      </c>
      <c r="R13" s="258">
        <f t="shared" si="3"/>
        <v>0</v>
      </c>
      <c r="S13" s="259">
        <f t="shared" si="4"/>
        <v>0</v>
      </c>
      <c r="T13" s="258">
        <f t="shared" si="7"/>
        <v>0</v>
      </c>
      <c r="U13" s="259">
        <f t="shared" si="8"/>
        <v>0</v>
      </c>
      <c r="V13" t="s">
        <v>755</v>
      </c>
      <c r="W13" s="302">
        <v>13</v>
      </c>
      <c r="X13" s="302" t="s">
        <v>29</v>
      </c>
    </row>
    <row r="14" spans="1:24" ht="20.25">
      <c r="A14" s="248"/>
      <c r="B14" s="270"/>
      <c r="C14" s="252"/>
      <c r="D14" s="80"/>
      <c r="E14" s="81"/>
      <c r="F14" s="31">
        <f t="shared" si="0"/>
      </c>
      <c r="G14" s="303">
        <f>IF(D14="","",VLOOKUP(F14,'Plan Comptable Général Commenté'!$C$5:$D$570,2,0))</f>
      </c>
      <c r="H14" s="82"/>
      <c r="I14" s="281">
        <f>IF(H14="","",VLOOKUP(H14,'Comptes Analytiques'!$A$8:$B$51,2,0))</f>
      </c>
      <c r="J14" s="33"/>
      <c r="K14" s="83"/>
      <c r="L14" s="83"/>
      <c r="M14" s="305"/>
      <c r="N14" s="254">
        <f t="shared" si="5"/>
        <v>0</v>
      </c>
      <c r="O14" s="259">
        <f t="shared" si="6"/>
        <v>0</v>
      </c>
      <c r="P14" s="258">
        <f t="shared" si="1"/>
        <v>0</v>
      </c>
      <c r="Q14" s="259">
        <f t="shared" si="2"/>
        <v>0</v>
      </c>
      <c r="R14" s="258">
        <f t="shared" si="3"/>
        <v>0</v>
      </c>
      <c r="S14" s="259">
        <f t="shared" si="4"/>
        <v>0</v>
      </c>
      <c r="T14" s="258">
        <f t="shared" si="7"/>
        <v>0</v>
      </c>
      <c r="U14" s="259">
        <f t="shared" si="8"/>
        <v>0</v>
      </c>
      <c r="V14" t="s">
        <v>758</v>
      </c>
      <c r="W14" s="302">
        <v>15</v>
      </c>
      <c r="X14" s="302" t="s">
        <v>140</v>
      </c>
    </row>
    <row r="15" spans="1:24" ht="20.25">
      <c r="A15" s="248"/>
      <c r="B15" s="270"/>
      <c r="C15" s="252"/>
      <c r="D15" s="80"/>
      <c r="E15" s="81"/>
      <c r="F15" s="31">
        <f t="shared" si="0"/>
      </c>
      <c r="G15" s="303">
        <f>IF(D15="","",VLOOKUP(F15,'Plan Comptable Général Commenté'!$C$5:$D$570,2,0))</f>
      </c>
      <c r="H15" s="82"/>
      <c r="I15" s="281">
        <f>IF(H15="","",VLOOKUP(H15,'Comptes Analytiques'!$A$8:$B$51,2,0))</f>
      </c>
      <c r="J15" s="33"/>
      <c r="K15" s="83"/>
      <c r="L15" s="83"/>
      <c r="M15" s="305"/>
      <c r="N15" s="254">
        <f t="shared" si="5"/>
        <v>0</v>
      </c>
      <c r="O15" s="259">
        <f t="shared" si="6"/>
        <v>0</v>
      </c>
      <c r="P15" s="258">
        <f t="shared" si="1"/>
        <v>0</v>
      </c>
      <c r="Q15" s="259">
        <f t="shared" si="2"/>
        <v>0</v>
      </c>
      <c r="R15" s="258">
        <f t="shared" si="3"/>
        <v>0</v>
      </c>
      <c r="S15" s="259">
        <f t="shared" si="4"/>
        <v>0</v>
      </c>
      <c r="T15" s="258">
        <f t="shared" si="7"/>
        <v>0</v>
      </c>
      <c r="U15" s="259">
        <f t="shared" si="8"/>
        <v>0</v>
      </c>
      <c r="V15" t="s">
        <v>517</v>
      </c>
      <c r="W15" s="302">
        <v>16</v>
      </c>
      <c r="X15" s="302" t="s">
        <v>306</v>
      </c>
    </row>
    <row r="16" spans="1:24" ht="20.25">
      <c r="A16" s="248"/>
      <c r="B16" s="270"/>
      <c r="C16" s="252"/>
      <c r="D16" s="80"/>
      <c r="E16" s="81"/>
      <c r="F16" s="31">
        <f t="shared" si="0"/>
      </c>
      <c r="G16" s="303">
        <f>IF(D16="","",VLOOKUP(F16,'Plan Comptable Général Commenté'!$C$5:$D$570,2,0))</f>
      </c>
      <c r="H16" s="82"/>
      <c r="I16" s="281">
        <f>IF(H16="","",VLOOKUP(H16,'Comptes Analytiques'!$A$8:$B$51,2,0))</f>
      </c>
      <c r="J16" s="33"/>
      <c r="K16" s="83"/>
      <c r="L16" s="83"/>
      <c r="M16" s="305"/>
      <c r="N16" s="254">
        <f t="shared" si="5"/>
        <v>0</v>
      </c>
      <c r="O16" s="259">
        <f t="shared" si="6"/>
        <v>0</v>
      </c>
      <c r="P16" s="258">
        <f t="shared" si="1"/>
        <v>0</v>
      </c>
      <c r="Q16" s="259">
        <f t="shared" si="2"/>
        <v>0</v>
      </c>
      <c r="R16" s="258">
        <f t="shared" si="3"/>
        <v>0</v>
      </c>
      <c r="S16" s="259">
        <f t="shared" si="4"/>
        <v>0</v>
      </c>
      <c r="T16" s="258">
        <f t="shared" si="7"/>
        <v>0</v>
      </c>
      <c r="U16" s="259">
        <f t="shared" si="8"/>
        <v>0</v>
      </c>
      <c r="V16" t="s">
        <v>813</v>
      </c>
      <c r="W16" s="302">
        <v>19</v>
      </c>
      <c r="X16" s="302" t="s">
        <v>307</v>
      </c>
    </row>
    <row r="17" spans="1:24" ht="20.25">
      <c r="A17" s="248"/>
      <c r="B17" s="270"/>
      <c r="C17" s="252"/>
      <c r="D17" s="80"/>
      <c r="E17" s="81"/>
      <c r="F17" s="31">
        <f t="shared" si="0"/>
      </c>
      <c r="G17" s="303">
        <f>IF(D17="","",VLOOKUP(F17,'Plan Comptable Général Commenté'!$C$5:$D$570,2,0))</f>
      </c>
      <c r="H17" s="82"/>
      <c r="I17" s="281">
        <f>IF(H17="","",VLOOKUP(H17,'Comptes Analytiques'!$A$8:$B$51,2,0))</f>
      </c>
      <c r="J17" s="33"/>
      <c r="K17" s="83"/>
      <c r="L17" s="83"/>
      <c r="M17" s="305"/>
      <c r="N17" s="254">
        <f t="shared" si="5"/>
        <v>0</v>
      </c>
      <c r="O17" s="259">
        <f t="shared" si="6"/>
        <v>0</v>
      </c>
      <c r="P17" s="258">
        <f t="shared" si="1"/>
        <v>0</v>
      </c>
      <c r="Q17" s="259">
        <f t="shared" si="2"/>
        <v>0</v>
      </c>
      <c r="R17" s="258">
        <f t="shared" si="3"/>
        <v>0</v>
      </c>
      <c r="S17" s="259">
        <f t="shared" si="4"/>
        <v>0</v>
      </c>
      <c r="T17" s="258">
        <f t="shared" si="7"/>
        <v>0</v>
      </c>
      <c r="U17" s="259">
        <f t="shared" si="8"/>
        <v>0</v>
      </c>
      <c r="W17" s="302">
        <v>20</v>
      </c>
      <c r="X17" s="302" t="s">
        <v>192</v>
      </c>
    </row>
    <row r="18" spans="1:24" ht="20.25">
      <c r="A18" s="248"/>
      <c r="B18" s="270"/>
      <c r="C18" s="252"/>
      <c r="D18" s="80"/>
      <c r="E18" s="81"/>
      <c r="F18" s="31">
        <f t="shared" si="0"/>
      </c>
      <c r="G18" s="303">
        <f>IF(D18="","",VLOOKUP(F18,'Plan Comptable Général Commenté'!$C$5:$D$570,2,0))</f>
      </c>
      <c r="H18" s="82"/>
      <c r="I18" s="281">
        <f>IF(H18="","",VLOOKUP(H18,'Comptes Analytiques'!$A$8:$B$51,2,0))</f>
      </c>
      <c r="J18" s="33"/>
      <c r="K18" s="83"/>
      <c r="L18" s="83"/>
      <c r="M18" s="305"/>
      <c r="N18" s="254">
        <f t="shared" si="5"/>
        <v>0</v>
      </c>
      <c r="O18" s="259">
        <f t="shared" si="6"/>
        <v>0</v>
      </c>
      <c r="P18" s="258">
        <f t="shared" si="1"/>
        <v>0</v>
      </c>
      <c r="Q18" s="259">
        <f t="shared" si="2"/>
        <v>0</v>
      </c>
      <c r="R18" s="258">
        <f t="shared" si="3"/>
        <v>0</v>
      </c>
      <c r="S18" s="259">
        <f t="shared" si="4"/>
        <v>0</v>
      </c>
      <c r="T18" s="258">
        <f t="shared" si="7"/>
        <v>0</v>
      </c>
      <c r="U18" s="259">
        <f t="shared" si="8"/>
        <v>0</v>
      </c>
      <c r="W18" s="302">
        <v>21</v>
      </c>
      <c r="X18" s="302" t="s">
        <v>194</v>
      </c>
    </row>
    <row r="19" spans="1:24" ht="20.25">
      <c r="A19" s="248"/>
      <c r="B19" s="270"/>
      <c r="C19" s="252"/>
      <c r="D19" s="80"/>
      <c r="E19" s="81"/>
      <c r="F19" s="31">
        <f t="shared" si="0"/>
      </c>
      <c r="G19" s="303">
        <f>IF(D19="","",VLOOKUP(F19,'Plan Comptable Général Commenté'!$C$5:$D$570,2,0))</f>
      </c>
      <c r="H19" s="82"/>
      <c r="I19" s="281">
        <f>IF(H19="","",VLOOKUP(H19,'Comptes Analytiques'!$A$8:$B$51,2,0))</f>
      </c>
      <c r="J19" s="33"/>
      <c r="K19" s="83"/>
      <c r="L19" s="83"/>
      <c r="M19" s="305"/>
      <c r="N19" s="254">
        <f t="shared" si="5"/>
        <v>0</v>
      </c>
      <c r="O19" s="259">
        <f t="shared" si="6"/>
        <v>0</v>
      </c>
      <c r="P19" s="258">
        <f t="shared" si="1"/>
        <v>0</v>
      </c>
      <c r="Q19" s="259">
        <f t="shared" si="2"/>
        <v>0</v>
      </c>
      <c r="R19" s="258">
        <f t="shared" si="3"/>
        <v>0</v>
      </c>
      <c r="S19" s="259">
        <f t="shared" si="4"/>
        <v>0</v>
      </c>
      <c r="T19" s="258">
        <f t="shared" si="7"/>
        <v>0</v>
      </c>
      <c r="U19" s="259">
        <f t="shared" si="8"/>
        <v>0</v>
      </c>
      <c r="W19" s="302">
        <v>27</v>
      </c>
      <c r="X19" s="302" t="s">
        <v>142</v>
      </c>
    </row>
    <row r="20" spans="1:24" ht="20.25">
      <c r="A20" s="249"/>
      <c r="B20" s="270"/>
      <c r="C20" s="252"/>
      <c r="D20" s="80"/>
      <c r="E20" s="81"/>
      <c r="F20" s="31">
        <f t="shared" si="0"/>
      </c>
      <c r="G20" s="303">
        <f>IF(D20="","",VLOOKUP(F20,'Plan Comptable Général Commenté'!$C$5:$D$570,2,0))</f>
      </c>
      <c r="H20" s="82"/>
      <c r="I20" s="281">
        <f>IF(H20="","",VLOOKUP(H20,'Comptes Analytiques'!$A$8:$B$51,2,0))</f>
      </c>
      <c r="J20" s="33"/>
      <c r="K20" s="83"/>
      <c r="L20" s="83"/>
      <c r="M20" s="305"/>
      <c r="N20" s="254">
        <f t="shared" si="5"/>
        <v>0</v>
      </c>
      <c r="O20" s="259">
        <f t="shared" si="6"/>
        <v>0</v>
      </c>
      <c r="P20" s="258">
        <f t="shared" si="1"/>
        <v>0</v>
      </c>
      <c r="Q20" s="259">
        <f t="shared" si="2"/>
        <v>0</v>
      </c>
      <c r="R20" s="258">
        <f t="shared" si="3"/>
        <v>0</v>
      </c>
      <c r="S20" s="259">
        <f t="shared" si="4"/>
        <v>0</v>
      </c>
      <c r="T20" s="258">
        <f t="shared" si="7"/>
        <v>0</v>
      </c>
      <c r="U20" s="259">
        <f t="shared" si="8"/>
        <v>0</v>
      </c>
      <c r="W20" s="302">
        <v>28</v>
      </c>
      <c r="X20" s="302" t="s">
        <v>232</v>
      </c>
    </row>
    <row r="21" spans="1:24" ht="20.25">
      <c r="A21" s="250"/>
      <c r="B21" s="270"/>
      <c r="C21" s="252"/>
      <c r="D21" s="80"/>
      <c r="E21" s="81"/>
      <c r="F21" s="31">
        <f t="shared" si="0"/>
      </c>
      <c r="G21" s="303">
        <f>IF(D21="","",VLOOKUP(F21,'Plan Comptable Général Commenté'!$C$5:$D$570,2,0))</f>
      </c>
      <c r="H21" s="82"/>
      <c r="I21" s="281">
        <f>IF(H21="","",VLOOKUP(H21,'Comptes Analytiques'!$A$8:$B$51,2,0))</f>
      </c>
      <c r="J21" s="33"/>
      <c r="K21" s="83"/>
      <c r="L21" s="83"/>
      <c r="M21" s="305"/>
      <c r="N21" s="254">
        <f t="shared" si="5"/>
        <v>0</v>
      </c>
      <c r="O21" s="259">
        <f t="shared" si="6"/>
        <v>0</v>
      </c>
      <c r="P21" s="258">
        <f t="shared" si="1"/>
        <v>0</v>
      </c>
      <c r="Q21" s="259">
        <f t="shared" si="2"/>
        <v>0</v>
      </c>
      <c r="R21" s="258">
        <f t="shared" si="3"/>
        <v>0</v>
      </c>
      <c r="S21" s="259">
        <f t="shared" si="4"/>
        <v>0</v>
      </c>
      <c r="T21" s="258">
        <f t="shared" si="7"/>
        <v>0</v>
      </c>
      <c r="U21" s="259">
        <f t="shared" si="8"/>
        <v>0</v>
      </c>
      <c r="W21" s="302">
        <v>35</v>
      </c>
      <c r="X21" s="302" t="s">
        <v>257</v>
      </c>
    </row>
    <row r="22" spans="1:24" ht="20.25">
      <c r="A22" s="249"/>
      <c r="B22" s="270"/>
      <c r="C22" s="252"/>
      <c r="D22" s="80"/>
      <c r="E22" s="81"/>
      <c r="F22" s="31">
        <f t="shared" si="0"/>
      </c>
      <c r="G22" s="303">
        <f>IF(D22="","",VLOOKUP(F22,'Plan Comptable Général Commenté'!$C$5:$D$570,2,0))</f>
      </c>
      <c r="H22" s="82"/>
      <c r="I22" s="281">
        <f>IF(H22="","",VLOOKUP(H22,'Comptes Analytiques'!$A$8:$B$51,2,0))</f>
      </c>
      <c r="J22" s="33"/>
      <c r="K22" s="83"/>
      <c r="L22" s="83"/>
      <c r="M22" s="305"/>
      <c r="N22" s="254">
        <f t="shared" si="5"/>
        <v>0</v>
      </c>
      <c r="O22" s="259">
        <f t="shared" si="6"/>
        <v>0</v>
      </c>
      <c r="P22" s="258">
        <f t="shared" si="1"/>
        <v>0</v>
      </c>
      <c r="Q22" s="259">
        <f t="shared" si="2"/>
        <v>0</v>
      </c>
      <c r="R22" s="258">
        <f t="shared" si="3"/>
        <v>0</v>
      </c>
      <c r="S22" s="259">
        <f t="shared" si="4"/>
        <v>0</v>
      </c>
      <c r="T22" s="258">
        <f t="shared" si="7"/>
        <v>0</v>
      </c>
      <c r="U22" s="259">
        <f t="shared" si="8"/>
        <v>0</v>
      </c>
      <c r="W22" s="302">
        <v>41</v>
      </c>
      <c r="X22" s="302" t="s">
        <v>311</v>
      </c>
    </row>
    <row r="23" spans="1:24" ht="20.25" hidden="1">
      <c r="A23" s="249"/>
      <c r="B23" s="270"/>
      <c r="C23" s="252"/>
      <c r="D23" s="80"/>
      <c r="E23" s="81"/>
      <c r="F23" s="31">
        <f t="shared" si="0"/>
      </c>
      <c r="G23" s="303">
        <f>IF(D23="","",VLOOKUP(F23,'Plan Comptable Général Commenté'!$C$5:$D$570,2,0))</f>
      </c>
      <c r="H23" s="82"/>
      <c r="I23" s="281">
        <f>IF(H23="","",VLOOKUP(H23,'Comptes Analytiques'!$A$8:$B$51,2,0))</f>
      </c>
      <c r="J23" s="33"/>
      <c r="K23" s="83"/>
      <c r="L23" s="83"/>
      <c r="M23" s="305"/>
      <c r="N23" s="254">
        <f t="shared" si="5"/>
        <v>0</v>
      </c>
      <c r="O23" s="259">
        <f t="shared" si="6"/>
        <v>0</v>
      </c>
      <c r="P23" s="258">
        <f t="shared" si="1"/>
        <v>0</v>
      </c>
      <c r="Q23" s="259">
        <f t="shared" si="2"/>
        <v>0</v>
      </c>
      <c r="R23" s="258">
        <f t="shared" si="3"/>
        <v>0</v>
      </c>
      <c r="S23" s="259">
        <f t="shared" si="4"/>
        <v>0</v>
      </c>
      <c r="T23" s="258">
        <f t="shared" si="7"/>
        <v>0</v>
      </c>
      <c r="U23" s="259">
        <f t="shared" si="8"/>
        <v>0</v>
      </c>
      <c r="W23" s="302">
        <v>42</v>
      </c>
      <c r="X23" s="302" t="s">
        <v>312</v>
      </c>
    </row>
    <row r="24" spans="1:24" ht="20.25">
      <c r="A24" s="250"/>
      <c r="B24" s="270"/>
      <c r="C24" s="252"/>
      <c r="D24" s="80"/>
      <c r="E24" s="81"/>
      <c r="F24" s="31">
        <f t="shared" si="0"/>
      </c>
      <c r="G24" s="303">
        <f>IF(D24="","",VLOOKUP(F24,'Plan Comptable Général Commenté'!$C$5:$D$570,2,0))</f>
      </c>
      <c r="H24" s="82"/>
      <c r="I24" s="281">
        <f>IF(H24="","",VLOOKUP(H24,'Comptes Analytiques'!$A$8:$B$51,2,0))</f>
      </c>
      <c r="J24" s="33"/>
      <c r="K24" s="83"/>
      <c r="L24" s="83"/>
      <c r="M24" s="305"/>
      <c r="N24" s="254">
        <f t="shared" si="5"/>
        <v>0</v>
      </c>
      <c r="O24" s="259">
        <f t="shared" si="6"/>
        <v>0</v>
      </c>
      <c r="P24" s="258">
        <f t="shared" si="1"/>
        <v>0</v>
      </c>
      <c r="Q24" s="259">
        <f t="shared" si="2"/>
        <v>0</v>
      </c>
      <c r="R24" s="258">
        <f t="shared" si="3"/>
        <v>0</v>
      </c>
      <c r="S24" s="259">
        <f t="shared" si="4"/>
        <v>0</v>
      </c>
      <c r="T24" s="258">
        <f t="shared" si="7"/>
        <v>0</v>
      </c>
      <c r="U24" s="259">
        <f t="shared" si="8"/>
        <v>0</v>
      </c>
      <c r="W24" s="302">
        <v>43</v>
      </c>
      <c r="X24" s="302" t="s">
        <v>292</v>
      </c>
    </row>
    <row r="25" spans="1:24" ht="20.25">
      <c r="A25" s="249"/>
      <c r="B25" s="270"/>
      <c r="C25" s="252"/>
      <c r="D25" s="80"/>
      <c r="E25" s="81"/>
      <c r="F25" s="31">
        <f t="shared" si="0"/>
      </c>
      <c r="G25" s="303">
        <f>IF(D25="","",VLOOKUP(F25,'Plan Comptable Général Commenté'!$C$5:$D$570,2,0))</f>
      </c>
      <c r="H25" s="82"/>
      <c r="I25" s="281">
        <f>IF(H25="","",VLOOKUP(H25,'Comptes Analytiques'!$A$8:$B$51,2,0))</f>
      </c>
      <c r="J25" s="33"/>
      <c r="K25" s="83"/>
      <c r="L25" s="83"/>
      <c r="M25" s="305"/>
      <c r="N25" s="254">
        <f t="shared" si="5"/>
        <v>0</v>
      </c>
      <c r="O25" s="259">
        <f t="shared" si="6"/>
        <v>0</v>
      </c>
      <c r="P25" s="258">
        <f t="shared" si="1"/>
        <v>0</v>
      </c>
      <c r="Q25" s="259">
        <f t="shared" si="2"/>
        <v>0</v>
      </c>
      <c r="R25" s="258">
        <f t="shared" si="3"/>
        <v>0</v>
      </c>
      <c r="S25" s="259">
        <f t="shared" si="4"/>
        <v>0</v>
      </c>
      <c r="T25" s="258">
        <f t="shared" si="7"/>
        <v>0</v>
      </c>
      <c r="U25" s="259">
        <f t="shared" si="8"/>
        <v>0</v>
      </c>
      <c r="W25" s="302">
        <v>46</v>
      </c>
      <c r="X25" s="302" t="s">
        <v>314</v>
      </c>
    </row>
    <row r="26" spans="1:24" ht="20.25">
      <c r="A26" s="249"/>
      <c r="B26" s="270"/>
      <c r="C26" s="252"/>
      <c r="D26" s="80"/>
      <c r="E26" s="81"/>
      <c r="F26" s="31">
        <f t="shared" si="0"/>
      </c>
      <c r="G26" s="303">
        <f>IF(D26="","",VLOOKUP(F26,'Plan Comptable Général Commenté'!$C$5:$D$570,2,0))</f>
      </c>
      <c r="H26" s="82"/>
      <c r="I26" s="281">
        <f>IF(H26="","",VLOOKUP(H26,'Comptes Analytiques'!$A$8:$B$51,2,0))</f>
      </c>
      <c r="J26" s="33"/>
      <c r="K26" s="83"/>
      <c r="L26" s="83"/>
      <c r="M26" s="305"/>
      <c r="N26" s="254">
        <f t="shared" si="5"/>
        <v>0</v>
      </c>
      <c r="O26" s="259">
        <f t="shared" si="6"/>
        <v>0</v>
      </c>
      <c r="P26" s="258">
        <f t="shared" si="1"/>
        <v>0</v>
      </c>
      <c r="Q26" s="259">
        <f t="shared" si="2"/>
        <v>0</v>
      </c>
      <c r="R26" s="258">
        <f t="shared" si="3"/>
        <v>0</v>
      </c>
      <c r="S26" s="259">
        <f t="shared" si="4"/>
        <v>0</v>
      </c>
      <c r="T26" s="258">
        <f t="shared" si="7"/>
        <v>0</v>
      </c>
      <c r="U26" s="259">
        <f t="shared" si="8"/>
        <v>0</v>
      </c>
      <c r="W26" s="302">
        <v>48</v>
      </c>
      <c r="X26" s="302" t="s">
        <v>316</v>
      </c>
    </row>
    <row r="27" spans="1:24" ht="20.25">
      <c r="A27" s="248"/>
      <c r="B27" s="270"/>
      <c r="C27" s="252"/>
      <c r="D27" s="80"/>
      <c r="E27" s="81"/>
      <c r="F27" s="31">
        <f t="shared" si="0"/>
      </c>
      <c r="G27" s="303">
        <f>IF(D27="","",VLOOKUP(F27,'Plan Comptable Général Commenté'!$C$5:$D$570,2,0))</f>
      </c>
      <c r="H27" s="82"/>
      <c r="I27" s="281">
        <f>IF(H27="","",VLOOKUP(H27,'Comptes Analytiques'!$A$8:$B$51,2,0))</f>
      </c>
      <c r="J27" s="33"/>
      <c r="K27" s="83"/>
      <c r="L27" s="83"/>
      <c r="M27" s="305"/>
      <c r="N27" s="254">
        <f t="shared" si="5"/>
        <v>0</v>
      </c>
      <c r="O27" s="259">
        <f t="shared" si="6"/>
        <v>0</v>
      </c>
      <c r="P27" s="258">
        <f t="shared" si="1"/>
        <v>0</v>
      </c>
      <c r="Q27" s="259">
        <f t="shared" si="2"/>
        <v>0</v>
      </c>
      <c r="R27" s="258">
        <f t="shared" si="3"/>
        <v>0</v>
      </c>
      <c r="S27" s="259">
        <f t="shared" si="4"/>
        <v>0</v>
      </c>
      <c r="T27" s="258">
        <f t="shared" si="7"/>
        <v>0</v>
      </c>
      <c r="U27" s="259">
        <f t="shared" si="8"/>
        <v>0</v>
      </c>
      <c r="W27" s="302">
        <v>51</v>
      </c>
      <c r="X27" s="302" t="s">
        <v>316</v>
      </c>
    </row>
    <row r="28" spans="1:24" ht="20.25">
      <c r="A28" s="248"/>
      <c r="B28" s="270"/>
      <c r="C28" s="252"/>
      <c r="D28" s="80"/>
      <c r="E28" s="81"/>
      <c r="F28" s="31">
        <f t="shared" si="0"/>
      </c>
      <c r="G28" s="303">
        <f>IF(D28="","",VLOOKUP(F28,'Plan Comptable Général Commenté'!$C$5:$D$570,2,0))</f>
      </c>
      <c r="H28" s="82"/>
      <c r="I28" s="281">
        <f>IF(H28="","",VLOOKUP(H28,'Comptes Analytiques'!$A$8:$B$51,2,0))</f>
      </c>
      <c r="J28" s="33"/>
      <c r="K28" s="83"/>
      <c r="L28" s="83"/>
      <c r="M28" s="305"/>
      <c r="N28" s="254">
        <f t="shared" si="5"/>
        <v>0</v>
      </c>
      <c r="O28" s="259">
        <f t="shared" si="6"/>
        <v>0</v>
      </c>
      <c r="P28" s="258">
        <f t="shared" si="1"/>
        <v>0</v>
      </c>
      <c r="Q28" s="259">
        <f t="shared" si="2"/>
        <v>0</v>
      </c>
      <c r="R28" s="258">
        <f t="shared" si="3"/>
        <v>0</v>
      </c>
      <c r="S28" s="259">
        <f t="shared" si="4"/>
        <v>0</v>
      </c>
      <c r="T28" s="258">
        <f t="shared" si="7"/>
        <v>0</v>
      </c>
      <c r="U28" s="259">
        <f t="shared" si="8"/>
        <v>0</v>
      </c>
      <c r="W28" s="302">
        <v>53</v>
      </c>
      <c r="X28" s="302" t="s">
        <v>197</v>
      </c>
    </row>
    <row r="29" spans="1:24" ht="20.25">
      <c r="A29" s="248"/>
      <c r="B29" s="270"/>
      <c r="C29" s="252"/>
      <c r="D29" s="80"/>
      <c r="E29" s="81"/>
      <c r="F29" s="31">
        <f t="shared" si="0"/>
      </c>
      <c r="G29" s="303">
        <f>IF(D29="","",VLOOKUP(F29,'Plan Comptable Général Commenté'!$C$5:$D$570,2,0))</f>
      </c>
      <c r="H29" s="82"/>
      <c r="I29" s="281">
        <f>IF(H29="","",VLOOKUP(H29,'Comptes Analytiques'!$A$8:$B$51,2,0))</f>
      </c>
      <c r="J29" s="33"/>
      <c r="K29" s="83"/>
      <c r="L29" s="83"/>
      <c r="M29" s="305"/>
      <c r="N29" s="254">
        <f t="shared" si="5"/>
        <v>0</v>
      </c>
      <c r="O29" s="259">
        <f t="shared" si="6"/>
        <v>0</v>
      </c>
      <c r="P29" s="258">
        <f t="shared" si="1"/>
        <v>0</v>
      </c>
      <c r="Q29" s="259">
        <f t="shared" si="2"/>
        <v>0</v>
      </c>
      <c r="R29" s="258">
        <f t="shared" si="3"/>
        <v>0</v>
      </c>
      <c r="S29" s="259">
        <f t="shared" si="4"/>
        <v>0</v>
      </c>
      <c r="T29" s="258">
        <f t="shared" si="7"/>
        <v>0</v>
      </c>
      <c r="U29" s="259">
        <f t="shared" si="8"/>
        <v>0</v>
      </c>
      <c r="W29" s="302">
        <v>58</v>
      </c>
      <c r="X29" s="302" t="s">
        <v>775</v>
      </c>
    </row>
    <row r="30" spans="1:24" ht="20.25">
      <c r="A30" s="248"/>
      <c r="B30" s="270"/>
      <c r="C30" s="252"/>
      <c r="D30" s="80"/>
      <c r="E30" s="81"/>
      <c r="F30" s="31">
        <f t="shared" si="0"/>
      </c>
      <c r="G30" s="303">
        <f>IF(D30="","",VLOOKUP(F30,'Plan Comptable Général Commenté'!$C$5:$D$570,2,0))</f>
      </c>
      <c r="H30" s="82"/>
      <c r="I30" s="281">
        <f>IF(H30="","",VLOOKUP(H30,'Comptes Analytiques'!$A$8:$B$51,2,0))</f>
      </c>
      <c r="J30" s="33"/>
      <c r="K30" s="83"/>
      <c r="L30" s="83"/>
      <c r="M30" s="305"/>
      <c r="N30" s="254">
        <f t="shared" si="5"/>
        <v>0</v>
      </c>
      <c r="O30" s="259">
        <f t="shared" si="6"/>
        <v>0</v>
      </c>
      <c r="P30" s="258">
        <f t="shared" si="1"/>
        <v>0</v>
      </c>
      <c r="Q30" s="259">
        <f t="shared" si="2"/>
        <v>0</v>
      </c>
      <c r="R30" s="258">
        <f t="shared" si="3"/>
        <v>0</v>
      </c>
      <c r="S30" s="259">
        <f t="shared" si="4"/>
        <v>0</v>
      </c>
      <c r="T30" s="258">
        <f t="shared" si="7"/>
        <v>0</v>
      </c>
      <c r="U30" s="259">
        <f t="shared" si="8"/>
        <v>0</v>
      </c>
      <c r="W30" s="302">
        <v>60</v>
      </c>
      <c r="X30" s="302" t="s">
        <v>55</v>
      </c>
    </row>
    <row r="31" spans="1:24" ht="20.25">
      <c r="A31" s="248"/>
      <c r="B31" s="270"/>
      <c r="C31" s="252"/>
      <c r="D31" s="80"/>
      <c r="E31" s="81"/>
      <c r="F31" s="31">
        <f t="shared" si="0"/>
      </c>
      <c r="G31" s="303">
        <f>IF(D31="","",VLOOKUP(F31,'Plan Comptable Général Commenté'!$C$5:$D$570,2,0))</f>
      </c>
      <c r="H31" s="82"/>
      <c r="I31" s="281">
        <f>IF(H31="","",VLOOKUP(H31,'Comptes Analytiques'!$A$8:$B$51,2,0))</f>
      </c>
      <c r="J31" s="33"/>
      <c r="K31" s="83"/>
      <c r="L31" s="83"/>
      <c r="M31" s="305"/>
      <c r="N31" s="254">
        <f t="shared" si="5"/>
        <v>0</v>
      </c>
      <c r="O31" s="259">
        <f t="shared" si="6"/>
        <v>0</v>
      </c>
      <c r="P31" s="258">
        <f t="shared" si="1"/>
        <v>0</v>
      </c>
      <c r="Q31" s="259">
        <f t="shared" si="2"/>
        <v>0</v>
      </c>
      <c r="R31" s="258">
        <f t="shared" si="3"/>
        <v>0</v>
      </c>
      <c r="S31" s="259">
        <f t="shared" si="4"/>
        <v>0</v>
      </c>
      <c r="T31" s="258">
        <f t="shared" si="7"/>
        <v>0</v>
      </c>
      <c r="U31" s="259">
        <f t="shared" si="8"/>
        <v>0</v>
      </c>
      <c r="W31" s="302">
        <v>61</v>
      </c>
      <c r="X31" s="302" t="s">
        <v>57</v>
      </c>
    </row>
    <row r="32" spans="1:24" ht="20.25">
      <c r="A32" s="248"/>
      <c r="B32" s="270"/>
      <c r="C32" s="252"/>
      <c r="D32" s="80"/>
      <c r="E32" s="81"/>
      <c r="F32" s="31">
        <f t="shared" si="0"/>
      </c>
      <c r="G32" s="303">
        <f>IF(D32="","",VLOOKUP(F32,'Plan Comptable Général Commenté'!$C$5:$D$570,2,0))</f>
      </c>
      <c r="H32" s="82"/>
      <c r="I32" s="281">
        <f>IF(H32="","",VLOOKUP(H32,'Comptes Analytiques'!$A$8:$B$51,2,0))</f>
      </c>
      <c r="J32" s="33"/>
      <c r="K32" s="83"/>
      <c r="L32" s="83"/>
      <c r="M32" s="305"/>
      <c r="N32" s="254">
        <f t="shared" si="5"/>
        <v>0</v>
      </c>
      <c r="O32" s="259">
        <f t="shared" si="6"/>
        <v>0</v>
      </c>
      <c r="P32" s="258">
        <f t="shared" si="1"/>
        <v>0</v>
      </c>
      <c r="Q32" s="259">
        <f t="shared" si="2"/>
        <v>0</v>
      </c>
      <c r="R32" s="258">
        <f t="shared" si="3"/>
        <v>0</v>
      </c>
      <c r="S32" s="259">
        <f t="shared" si="4"/>
        <v>0</v>
      </c>
      <c r="T32" s="258">
        <f t="shared" si="7"/>
        <v>0</v>
      </c>
      <c r="U32" s="259">
        <f t="shared" si="8"/>
        <v>0</v>
      </c>
      <c r="W32" s="302">
        <v>62</v>
      </c>
      <c r="X32" s="302" t="s">
        <v>59</v>
      </c>
    </row>
    <row r="33" spans="1:24" ht="20.25">
      <c r="A33" s="248"/>
      <c r="B33" s="270"/>
      <c r="C33" s="252"/>
      <c r="D33" s="80"/>
      <c r="E33" s="81"/>
      <c r="F33" s="31">
        <f t="shared" si="0"/>
      </c>
      <c r="G33" s="303">
        <f>IF(D33="","",VLOOKUP(F33,'Plan Comptable Général Commenté'!$C$5:$D$570,2,0))</f>
      </c>
      <c r="H33" s="82"/>
      <c r="I33" s="281">
        <f>IF(H33="","",VLOOKUP(H33,'Comptes Analytiques'!$A$8:$B$51,2,0))</f>
      </c>
      <c r="J33" s="33"/>
      <c r="K33" s="83"/>
      <c r="L33" s="83"/>
      <c r="M33" s="305"/>
      <c r="N33" s="254">
        <f t="shared" si="5"/>
        <v>0</v>
      </c>
      <c r="O33" s="259">
        <f t="shared" si="6"/>
        <v>0</v>
      </c>
      <c r="P33" s="258">
        <f t="shared" si="1"/>
        <v>0</v>
      </c>
      <c r="Q33" s="259">
        <f t="shared" si="2"/>
        <v>0</v>
      </c>
      <c r="R33" s="258">
        <f t="shared" si="3"/>
        <v>0</v>
      </c>
      <c r="S33" s="259">
        <f t="shared" si="4"/>
        <v>0</v>
      </c>
      <c r="T33" s="258">
        <f t="shared" si="7"/>
        <v>0</v>
      </c>
      <c r="U33" s="259">
        <f t="shared" si="8"/>
        <v>0</v>
      </c>
      <c r="W33" s="302">
        <v>63</v>
      </c>
      <c r="X33" s="302" t="s">
        <v>61</v>
      </c>
    </row>
    <row r="34" spans="1:24" ht="20.25">
      <c r="A34" s="248"/>
      <c r="B34" s="270"/>
      <c r="C34" s="252"/>
      <c r="D34" s="80"/>
      <c r="E34" s="81"/>
      <c r="F34" s="31">
        <f t="shared" si="0"/>
      </c>
      <c r="G34" s="303">
        <f>IF(D34="","",VLOOKUP(F34,'Plan Comptable Général Commenté'!$C$5:$D$570,2,0))</f>
      </c>
      <c r="H34" s="82"/>
      <c r="I34" s="281">
        <f>IF(H34="","",VLOOKUP(H34,'Comptes Analytiques'!$A$8:$B$51,2,0))</f>
      </c>
      <c r="J34" s="33"/>
      <c r="K34" s="83"/>
      <c r="L34" s="83"/>
      <c r="M34" s="305"/>
      <c r="N34" s="254">
        <f t="shared" si="5"/>
        <v>0</v>
      </c>
      <c r="O34" s="259">
        <f t="shared" si="6"/>
        <v>0</v>
      </c>
      <c r="P34" s="258">
        <f t="shared" si="1"/>
        <v>0</v>
      </c>
      <c r="Q34" s="259">
        <f t="shared" si="2"/>
        <v>0</v>
      </c>
      <c r="R34" s="258">
        <f t="shared" si="3"/>
        <v>0</v>
      </c>
      <c r="S34" s="259">
        <f t="shared" si="4"/>
        <v>0</v>
      </c>
      <c r="T34" s="258">
        <f t="shared" si="7"/>
        <v>0</v>
      </c>
      <c r="U34" s="259">
        <f t="shared" si="8"/>
        <v>0</v>
      </c>
      <c r="W34" s="302">
        <v>64</v>
      </c>
      <c r="X34" s="302" t="s">
        <v>63</v>
      </c>
    </row>
    <row r="35" spans="1:24" ht="20.25">
      <c r="A35" s="248"/>
      <c r="B35" s="270"/>
      <c r="C35" s="252"/>
      <c r="D35" s="80"/>
      <c r="E35" s="81"/>
      <c r="F35" s="31">
        <f t="shared" si="0"/>
      </c>
      <c r="G35" s="303">
        <f>IF(D35="","",VLOOKUP(F35,'Plan Comptable Général Commenté'!$C$5:$D$570,2,0))</f>
      </c>
      <c r="H35" s="82"/>
      <c r="I35" s="281">
        <f>IF(H35="","",VLOOKUP(H35,'Comptes Analytiques'!$A$8:$B$51,2,0))</f>
      </c>
      <c r="J35" s="33"/>
      <c r="K35" s="83"/>
      <c r="L35" s="83"/>
      <c r="M35" s="305"/>
      <c r="N35" s="254">
        <f t="shared" si="5"/>
        <v>0</v>
      </c>
      <c r="O35" s="259">
        <f t="shared" si="6"/>
        <v>0</v>
      </c>
      <c r="P35" s="258">
        <f t="shared" si="1"/>
        <v>0</v>
      </c>
      <c r="Q35" s="259">
        <f t="shared" si="2"/>
        <v>0</v>
      </c>
      <c r="R35" s="258">
        <f t="shared" si="3"/>
        <v>0</v>
      </c>
      <c r="S35" s="259">
        <f t="shared" si="4"/>
        <v>0</v>
      </c>
      <c r="T35" s="258">
        <f t="shared" si="7"/>
        <v>0</v>
      </c>
      <c r="U35" s="259">
        <f t="shared" si="8"/>
        <v>0</v>
      </c>
      <c r="W35" s="302">
        <v>65</v>
      </c>
      <c r="X35" s="302" t="s">
        <v>65</v>
      </c>
    </row>
    <row r="36" spans="1:24" ht="20.25">
      <c r="A36" s="248"/>
      <c r="B36" s="270"/>
      <c r="C36" s="252"/>
      <c r="D36" s="80"/>
      <c r="E36" s="81"/>
      <c r="F36" s="31">
        <f t="shared" si="0"/>
      </c>
      <c r="G36" s="303">
        <f>IF(D36="","",VLOOKUP(F36,'Plan Comptable Général Commenté'!$C$5:$D$570,2,0))</f>
      </c>
      <c r="H36" s="82"/>
      <c r="I36" s="281">
        <f>IF(H36="","",VLOOKUP(H36,'Comptes Analytiques'!$A$8:$B$51,2,0))</f>
      </c>
      <c r="J36" s="33"/>
      <c r="K36" s="83"/>
      <c r="L36" s="83"/>
      <c r="M36" s="305"/>
      <c r="N36" s="254">
        <f t="shared" si="5"/>
        <v>0</v>
      </c>
      <c r="O36" s="259">
        <f t="shared" si="6"/>
        <v>0</v>
      </c>
      <c r="P36" s="258">
        <f t="shared" si="1"/>
        <v>0</v>
      </c>
      <c r="Q36" s="259">
        <f t="shared" si="2"/>
        <v>0</v>
      </c>
      <c r="R36" s="258">
        <f t="shared" si="3"/>
        <v>0</v>
      </c>
      <c r="S36" s="259">
        <f t="shared" si="4"/>
        <v>0</v>
      </c>
      <c r="T36" s="258">
        <f t="shared" si="7"/>
        <v>0</v>
      </c>
      <c r="U36" s="259">
        <f t="shared" si="8"/>
        <v>0</v>
      </c>
      <c r="W36" s="302">
        <v>66</v>
      </c>
      <c r="X36" s="302" t="s">
        <v>67</v>
      </c>
    </row>
    <row r="37" spans="1:24" ht="20.25">
      <c r="A37" s="248"/>
      <c r="B37" s="270"/>
      <c r="C37" s="252"/>
      <c r="D37" s="80"/>
      <c r="E37" s="81"/>
      <c r="F37" s="31">
        <f t="shared" si="0"/>
      </c>
      <c r="G37" s="303">
        <f>IF(D37="","",VLOOKUP(F37,'Plan Comptable Général Commenté'!$C$5:$D$570,2,0))</f>
      </c>
      <c r="H37" s="82"/>
      <c r="I37" s="281">
        <f>IF(H37="","",VLOOKUP(H37,'Comptes Analytiques'!$A$8:$B$51,2,0))</f>
      </c>
      <c r="J37" s="33"/>
      <c r="K37" s="83"/>
      <c r="L37" s="83"/>
      <c r="M37" s="305"/>
      <c r="N37" s="254">
        <f t="shared" si="5"/>
        <v>0</v>
      </c>
      <c r="O37" s="259">
        <f t="shared" si="6"/>
        <v>0</v>
      </c>
      <c r="P37" s="258">
        <f t="shared" si="1"/>
        <v>0</v>
      </c>
      <c r="Q37" s="259">
        <f t="shared" si="2"/>
        <v>0</v>
      </c>
      <c r="R37" s="258">
        <f t="shared" si="3"/>
        <v>0</v>
      </c>
      <c r="S37" s="259">
        <f t="shared" si="4"/>
        <v>0</v>
      </c>
      <c r="T37" s="258">
        <f t="shared" si="7"/>
        <v>0</v>
      </c>
      <c r="U37" s="259">
        <f t="shared" si="8"/>
        <v>0</v>
      </c>
      <c r="W37" s="302">
        <v>67</v>
      </c>
      <c r="X37" s="302" t="s">
        <v>69</v>
      </c>
    </row>
    <row r="38" spans="1:24" ht="20.25">
      <c r="A38" s="248"/>
      <c r="B38" s="270"/>
      <c r="C38" s="252"/>
      <c r="D38" s="80"/>
      <c r="E38" s="81"/>
      <c r="F38" s="31">
        <f t="shared" si="0"/>
      </c>
      <c r="G38" s="303">
        <f>IF(D38="","",VLOOKUP(F38,'Plan Comptable Général Commenté'!$C$5:$D$570,2,0))</f>
      </c>
      <c r="H38" s="82"/>
      <c r="I38" s="281">
        <f>IF(H38="","",VLOOKUP(H38,'Comptes Analytiques'!$A$8:$B$51,2,0))</f>
      </c>
      <c r="J38" s="33"/>
      <c r="K38" s="83"/>
      <c r="L38" s="83"/>
      <c r="M38" s="305"/>
      <c r="N38" s="254">
        <f t="shared" si="5"/>
        <v>0</v>
      </c>
      <c r="O38" s="259">
        <f t="shared" si="6"/>
        <v>0</v>
      </c>
      <c r="P38" s="258">
        <f t="shared" si="1"/>
        <v>0</v>
      </c>
      <c r="Q38" s="259">
        <f t="shared" si="2"/>
        <v>0</v>
      </c>
      <c r="R38" s="258">
        <f t="shared" si="3"/>
        <v>0</v>
      </c>
      <c r="S38" s="259">
        <f t="shared" si="4"/>
        <v>0</v>
      </c>
      <c r="T38" s="258">
        <f t="shared" si="7"/>
        <v>0</v>
      </c>
      <c r="U38" s="259">
        <f t="shared" si="8"/>
        <v>0</v>
      </c>
      <c r="W38" s="302">
        <v>68</v>
      </c>
      <c r="X38" s="302" t="s">
        <v>405</v>
      </c>
    </row>
    <row r="39" spans="1:24" ht="20.25">
      <c r="A39" s="248"/>
      <c r="B39" s="270"/>
      <c r="C39" s="252"/>
      <c r="D39" s="80"/>
      <c r="E39" s="81"/>
      <c r="F39" s="31">
        <f t="shared" si="0"/>
      </c>
      <c r="G39" s="303">
        <f>IF(D39="","",VLOOKUP(F39,'Plan Comptable Général Commenté'!$C$5:$D$570,2,0))</f>
      </c>
      <c r="H39" s="82"/>
      <c r="I39" s="281">
        <f>IF(H39="","",VLOOKUP(H39,'Comptes Analytiques'!$A$8:$B$51,2,0))</f>
      </c>
      <c r="J39" s="33"/>
      <c r="K39" s="83"/>
      <c r="L39" s="83"/>
      <c r="M39" s="305"/>
      <c r="N39" s="254">
        <f t="shared" si="5"/>
        <v>0</v>
      </c>
      <c r="O39" s="259">
        <f t="shared" si="6"/>
        <v>0</v>
      </c>
      <c r="P39" s="258">
        <f t="shared" si="1"/>
        <v>0</v>
      </c>
      <c r="Q39" s="259">
        <f t="shared" si="2"/>
        <v>0</v>
      </c>
      <c r="R39" s="258">
        <f t="shared" si="3"/>
        <v>0</v>
      </c>
      <c r="S39" s="259">
        <f t="shared" si="4"/>
        <v>0</v>
      </c>
      <c r="T39" s="258">
        <f t="shared" si="7"/>
        <v>0</v>
      </c>
      <c r="U39" s="259">
        <f t="shared" si="8"/>
        <v>0</v>
      </c>
      <c r="W39" s="302">
        <v>69</v>
      </c>
      <c r="X39" s="302" t="s">
        <v>100</v>
      </c>
    </row>
    <row r="40" spans="1:24" ht="20.25">
      <c r="A40" s="248"/>
      <c r="B40" s="270"/>
      <c r="C40" s="252"/>
      <c r="D40" s="80"/>
      <c r="E40" s="81"/>
      <c r="F40" s="31">
        <f t="shared" si="0"/>
      </c>
      <c r="G40" s="303">
        <f>IF(D40="","",VLOOKUP(F40,'Plan Comptable Général Commenté'!$C$5:$D$570,2,0))</f>
      </c>
      <c r="H40" s="82"/>
      <c r="I40" s="281">
        <f>IF(H40="","",VLOOKUP(H40,'Comptes Analytiques'!$A$8:$B$51,2,0))</f>
      </c>
      <c r="J40" s="33"/>
      <c r="K40" s="83"/>
      <c r="L40" s="83"/>
      <c r="M40" s="305"/>
      <c r="N40" s="254">
        <f t="shared" si="5"/>
        <v>0</v>
      </c>
      <c r="O40" s="259">
        <f t="shared" si="6"/>
        <v>0</v>
      </c>
      <c r="P40" s="258">
        <f t="shared" si="1"/>
        <v>0</v>
      </c>
      <c r="Q40" s="259">
        <f t="shared" si="2"/>
        <v>0</v>
      </c>
      <c r="R40" s="258">
        <f t="shared" si="3"/>
        <v>0</v>
      </c>
      <c r="S40" s="259">
        <f t="shared" si="4"/>
        <v>0</v>
      </c>
      <c r="T40" s="258">
        <f t="shared" si="7"/>
        <v>0</v>
      </c>
      <c r="U40" s="259">
        <f t="shared" si="8"/>
        <v>0</v>
      </c>
      <c r="W40" s="302">
        <v>70</v>
      </c>
      <c r="X40" s="302" t="s">
        <v>145</v>
      </c>
    </row>
    <row r="41" spans="1:24" ht="20.25">
      <c r="A41" s="248"/>
      <c r="B41" s="270"/>
      <c r="C41" s="252"/>
      <c r="D41" s="80"/>
      <c r="E41" s="81"/>
      <c r="F41" s="31">
        <f t="shared" si="0"/>
      </c>
      <c r="G41" s="303">
        <f>IF(D41="","",VLOOKUP(F41,'Plan Comptable Général Commenté'!$C$5:$D$570,2,0))</f>
      </c>
      <c r="H41" s="82"/>
      <c r="I41" s="281">
        <f>IF(H41="","",VLOOKUP(H41,'Comptes Analytiques'!$A$8:$B$51,2,0))</f>
      </c>
      <c r="J41" s="33"/>
      <c r="K41" s="83"/>
      <c r="L41" s="83"/>
      <c r="M41" s="305"/>
      <c r="N41" s="254">
        <f t="shared" si="5"/>
        <v>0</v>
      </c>
      <c r="O41" s="259">
        <f t="shared" si="6"/>
        <v>0</v>
      </c>
      <c r="P41" s="258">
        <f t="shared" si="1"/>
        <v>0</v>
      </c>
      <c r="Q41" s="259">
        <f t="shared" si="2"/>
        <v>0</v>
      </c>
      <c r="R41" s="258">
        <f t="shared" si="3"/>
        <v>0</v>
      </c>
      <c r="S41" s="259">
        <f t="shared" si="4"/>
        <v>0</v>
      </c>
      <c r="T41" s="258">
        <f t="shared" si="7"/>
        <v>0</v>
      </c>
      <c r="U41" s="259">
        <f t="shared" si="8"/>
        <v>0</v>
      </c>
      <c r="W41" s="302">
        <v>71</v>
      </c>
      <c r="X41" s="302" t="s">
        <v>148</v>
      </c>
    </row>
    <row r="42" spans="1:24" ht="20.25">
      <c r="A42" s="249"/>
      <c r="B42" s="270"/>
      <c r="C42" s="252"/>
      <c r="D42" s="80"/>
      <c r="E42" s="81"/>
      <c r="F42" s="31">
        <f t="shared" si="0"/>
      </c>
      <c r="G42" s="303">
        <f>IF(D42="","",VLOOKUP(F42,'Plan Comptable Général Commenté'!$C$5:$D$570,2,0))</f>
      </c>
      <c r="H42" s="82"/>
      <c r="I42" s="281">
        <f>IF(H42="","",VLOOKUP(H42,'Comptes Analytiques'!$A$8:$B$51,2,0))</f>
      </c>
      <c r="J42" s="33"/>
      <c r="K42" s="83"/>
      <c r="L42" s="83"/>
      <c r="M42" s="305"/>
      <c r="N42" s="254">
        <f t="shared" si="5"/>
        <v>0</v>
      </c>
      <c r="O42" s="259">
        <f t="shared" si="6"/>
        <v>0</v>
      </c>
      <c r="P42" s="258">
        <f t="shared" si="1"/>
        <v>0</v>
      </c>
      <c r="Q42" s="259">
        <f t="shared" si="2"/>
        <v>0</v>
      </c>
      <c r="R42" s="258">
        <f t="shared" si="3"/>
        <v>0</v>
      </c>
      <c r="S42" s="259">
        <f t="shared" si="4"/>
        <v>0</v>
      </c>
      <c r="T42" s="258">
        <f t="shared" si="7"/>
        <v>0</v>
      </c>
      <c r="U42" s="259">
        <f t="shared" si="8"/>
        <v>0</v>
      </c>
      <c r="W42" s="302">
        <v>72</v>
      </c>
      <c r="X42" s="302" t="s">
        <v>150</v>
      </c>
    </row>
    <row r="43" spans="1:24" ht="20.25">
      <c r="A43" s="249"/>
      <c r="B43" s="270"/>
      <c r="C43" s="252"/>
      <c r="D43" s="80"/>
      <c r="E43" s="81"/>
      <c r="F43" s="31">
        <f t="shared" si="0"/>
      </c>
      <c r="G43" s="303">
        <f>IF(D43="","",VLOOKUP(F43,'Plan Comptable Général Commenté'!$C$5:$D$570,2,0))</f>
      </c>
      <c r="H43" s="82"/>
      <c r="I43" s="281">
        <f>IF(H43="","",VLOOKUP(H43,'Comptes Analytiques'!$A$8:$B$51,2,0))</f>
      </c>
      <c r="J43" s="33"/>
      <c r="K43" s="83"/>
      <c r="L43" s="83"/>
      <c r="M43" s="305"/>
      <c r="N43" s="254">
        <f t="shared" si="5"/>
        <v>0</v>
      </c>
      <c r="O43" s="259">
        <f t="shared" si="6"/>
        <v>0</v>
      </c>
      <c r="P43" s="258">
        <f t="shared" si="1"/>
        <v>0</v>
      </c>
      <c r="Q43" s="259">
        <f t="shared" si="2"/>
        <v>0</v>
      </c>
      <c r="R43" s="258">
        <f t="shared" si="3"/>
        <v>0</v>
      </c>
      <c r="S43" s="259">
        <f t="shared" si="4"/>
        <v>0</v>
      </c>
      <c r="T43" s="258">
        <f t="shared" si="7"/>
        <v>0</v>
      </c>
      <c r="U43" s="259">
        <f t="shared" si="8"/>
        <v>0</v>
      </c>
      <c r="W43" s="302">
        <v>74</v>
      </c>
      <c r="X43" s="302" t="s">
        <v>71</v>
      </c>
    </row>
    <row r="44" spans="1:24" ht="20.25">
      <c r="A44" s="250"/>
      <c r="B44" s="270"/>
      <c r="C44" s="252"/>
      <c r="D44" s="80"/>
      <c r="E44" s="81"/>
      <c r="F44" s="31">
        <f t="shared" si="0"/>
      </c>
      <c r="G44" s="303">
        <f>IF(D44="","",VLOOKUP(F44,'Plan Comptable Général Commenté'!$C$5:$D$570,2,0))</f>
      </c>
      <c r="H44" s="82"/>
      <c r="I44" s="281">
        <f>IF(H44="","",VLOOKUP(H44,'Comptes Analytiques'!$A$8:$B$51,2,0))</f>
      </c>
      <c r="J44" s="33"/>
      <c r="K44" s="83"/>
      <c r="L44" s="83"/>
      <c r="M44" s="305"/>
      <c r="N44" s="254">
        <f t="shared" si="5"/>
        <v>0</v>
      </c>
      <c r="O44" s="259">
        <f t="shared" si="6"/>
        <v>0</v>
      </c>
      <c r="P44" s="258">
        <f t="shared" si="1"/>
        <v>0</v>
      </c>
      <c r="Q44" s="259">
        <f t="shared" si="2"/>
        <v>0</v>
      </c>
      <c r="R44" s="258">
        <f t="shared" si="3"/>
        <v>0</v>
      </c>
      <c r="S44" s="259">
        <f t="shared" si="4"/>
        <v>0</v>
      </c>
      <c r="T44" s="258">
        <f t="shared" si="7"/>
        <v>0</v>
      </c>
      <c r="U44" s="259">
        <f t="shared" si="8"/>
        <v>0</v>
      </c>
      <c r="W44" s="302">
        <v>75</v>
      </c>
      <c r="X44" s="302" t="s">
        <v>152</v>
      </c>
    </row>
    <row r="45" spans="1:24" ht="20.25">
      <c r="A45" s="249"/>
      <c r="B45" s="270"/>
      <c r="C45" s="252"/>
      <c r="D45" s="80"/>
      <c r="E45" s="81"/>
      <c r="F45" s="31">
        <f t="shared" si="0"/>
      </c>
      <c r="G45" s="303">
        <f>IF(D45="","",VLOOKUP(F45,'Plan Comptable Général Commenté'!$C$5:$D$570,2,0))</f>
      </c>
      <c r="H45" s="82"/>
      <c r="I45" s="281">
        <f>IF(H45="","",VLOOKUP(H45,'Comptes Analytiques'!$A$8:$B$51,2,0))</f>
      </c>
      <c r="J45" s="33"/>
      <c r="K45" s="83"/>
      <c r="L45" s="83"/>
      <c r="M45" s="305"/>
      <c r="N45" s="254">
        <f t="shared" si="5"/>
        <v>0</v>
      </c>
      <c r="O45" s="259">
        <f t="shared" si="6"/>
        <v>0</v>
      </c>
      <c r="P45" s="258">
        <f t="shared" si="1"/>
        <v>0</v>
      </c>
      <c r="Q45" s="259">
        <f t="shared" si="2"/>
        <v>0</v>
      </c>
      <c r="R45" s="258">
        <f t="shared" si="3"/>
        <v>0</v>
      </c>
      <c r="S45" s="259">
        <f t="shared" si="4"/>
        <v>0</v>
      </c>
      <c r="T45" s="258">
        <f t="shared" si="7"/>
        <v>0</v>
      </c>
      <c r="U45" s="259">
        <f t="shared" si="8"/>
        <v>0</v>
      </c>
      <c r="W45" s="302">
        <v>76</v>
      </c>
      <c r="X45" s="302" t="s">
        <v>104</v>
      </c>
    </row>
    <row r="46" spans="1:24" ht="20.25">
      <c r="A46" s="249"/>
      <c r="B46" s="270"/>
      <c r="C46" s="252"/>
      <c r="D46" s="80"/>
      <c r="E46" s="81"/>
      <c r="F46" s="31">
        <f t="shared" si="0"/>
      </c>
      <c r="G46" s="303">
        <f>IF(D46="","",VLOOKUP(F46,'Plan Comptable Général Commenté'!$C$5:$D$570,2,0))</f>
      </c>
      <c r="H46" s="82"/>
      <c r="I46" s="281">
        <f>IF(H46="","",VLOOKUP(H46,'Comptes Analytiques'!$A$8:$B$51,2,0))</f>
      </c>
      <c r="J46" s="33"/>
      <c r="K46" s="83"/>
      <c r="L46" s="83"/>
      <c r="M46" s="305"/>
      <c r="N46" s="254">
        <f t="shared" si="5"/>
        <v>0</v>
      </c>
      <c r="O46" s="259">
        <f t="shared" si="6"/>
        <v>0</v>
      </c>
      <c r="P46" s="258">
        <f t="shared" si="1"/>
        <v>0</v>
      </c>
      <c r="Q46" s="259">
        <f t="shared" si="2"/>
        <v>0</v>
      </c>
      <c r="R46" s="258">
        <f t="shared" si="3"/>
        <v>0</v>
      </c>
      <c r="S46" s="259">
        <f t="shared" si="4"/>
        <v>0</v>
      </c>
      <c r="T46" s="258">
        <f t="shared" si="7"/>
        <v>0</v>
      </c>
      <c r="U46" s="259">
        <f t="shared" si="8"/>
        <v>0</v>
      </c>
      <c r="W46" s="302">
        <v>77</v>
      </c>
      <c r="X46" s="302" t="s">
        <v>156</v>
      </c>
    </row>
    <row r="47" spans="1:24" ht="20.25">
      <c r="A47" s="249"/>
      <c r="B47" s="270"/>
      <c r="C47" s="252"/>
      <c r="D47" s="80"/>
      <c r="E47" s="81"/>
      <c r="F47" s="31">
        <f t="shared" si="0"/>
      </c>
      <c r="G47" s="303">
        <f>IF(D47="","",VLOOKUP(F47,'Plan Comptable Général Commenté'!$C$5:$D$570,2,0))</f>
      </c>
      <c r="H47" s="82"/>
      <c r="I47" s="281">
        <f>IF(H47="","",VLOOKUP(H47,'Comptes Analytiques'!$A$8:$B$51,2,0))</f>
      </c>
      <c r="J47" s="33"/>
      <c r="K47" s="83"/>
      <c r="L47" s="83"/>
      <c r="M47" s="305"/>
      <c r="N47" s="254">
        <f t="shared" si="5"/>
        <v>0</v>
      </c>
      <c r="O47" s="259">
        <f t="shared" si="6"/>
        <v>0</v>
      </c>
      <c r="P47" s="258">
        <f t="shared" si="1"/>
        <v>0</v>
      </c>
      <c r="Q47" s="259">
        <f t="shared" si="2"/>
        <v>0</v>
      </c>
      <c r="R47" s="258">
        <f t="shared" si="3"/>
        <v>0</v>
      </c>
      <c r="S47" s="259">
        <f t="shared" si="4"/>
        <v>0</v>
      </c>
      <c r="T47" s="258">
        <f t="shared" si="7"/>
        <v>0</v>
      </c>
      <c r="U47" s="259">
        <f t="shared" si="8"/>
        <v>0</v>
      </c>
      <c r="W47" s="302">
        <v>78</v>
      </c>
      <c r="X47" s="302" t="s">
        <v>159</v>
      </c>
    </row>
    <row r="48" spans="1:24" ht="20.25">
      <c r="A48" s="249"/>
      <c r="B48" s="270"/>
      <c r="C48" s="252"/>
      <c r="D48" s="80"/>
      <c r="E48" s="81"/>
      <c r="F48" s="31">
        <f t="shared" si="0"/>
      </c>
      <c r="G48" s="303">
        <f>IF(D48="","",VLOOKUP(F48,'Plan Comptable Général Commenté'!$C$5:$D$570,2,0))</f>
      </c>
      <c r="H48" s="82"/>
      <c r="I48" s="281">
        <f>IF(H48="","",VLOOKUP(H48,'Comptes Analytiques'!$A$8:$B$51,2,0))</f>
      </c>
      <c r="J48" s="33"/>
      <c r="K48" s="83"/>
      <c r="L48" s="83"/>
      <c r="M48" s="305"/>
      <c r="N48" s="254">
        <f t="shared" si="5"/>
        <v>0</v>
      </c>
      <c r="O48" s="259">
        <f t="shared" si="6"/>
        <v>0</v>
      </c>
      <c r="P48" s="258">
        <f t="shared" si="1"/>
        <v>0</v>
      </c>
      <c r="Q48" s="259">
        <f t="shared" si="2"/>
        <v>0</v>
      </c>
      <c r="R48" s="258">
        <f t="shared" si="3"/>
        <v>0</v>
      </c>
      <c r="S48" s="259">
        <f t="shared" si="4"/>
        <v>0</v>
      </c>
      <c r="T48" s="258">
        <f t="shared" si="7"/>
        <v>0</v>
      </c>
      <c r="U48" s="259">
        <f t="shared" si="8"/>
        <v>0</v>
      </c>
      <c r="W48" s="302">
        <v>79</v>
      </c>
      <c r="X48" s="302" t="s">
        <v>107</v>
      </c>
    </row>
    <row r="49" spans="1:24" ht="20.25">
      <c r="A49" s="249"/>
      <c r="B49" s="270"/>
      <c r="C49" s="252"/>
      <c r="D49" s="80"/>
      <c r="E49" s="81"/>
      <c r="F49" s="31">
        <f t="shared" si="0"/>
      </c>
      <c r="G49" s="303">
        <f>IF(D49="","",VLOOKUP(F49,'Plan Comptable Général Commenté'!$C$5:$D$570,2,0))</f>
      </c>
      <c r="H49" s="82"/>
      <c r="I49" s="281">
        <f>IF(H49="","",VLOOKUP(H49,'Comptes Analytiques'!$A$8:$B$51,2,0))</f>
      </c>
      <c r="J49" s="33"/>
      <c r="K49" s="83"/>
      <c r="L49" s="83"/>
      <c r="M49" s="305"/>
      <c r="N49" s="254">
        <f t="shared" si="5"/>
        <v>0</v>
      </c>
      <c r="O49" s="259">
        <f t="shared" si="6"/>
        <v>0</v>
      </c>
      <c r="P49" s="258">
        <f t="shared" si="1"/>
        <v>0</v>
      </c>
      <c r="Q49" s="259">
        <f t="shared" si="2"/>
        <v>0</v>
      </c>
      <c r="R49" s="258">
        <f t="shared" si="3"/>
        <v>0</v>
      </c>
      <c r="S49" s="259">
        <f t="shared" si="4"/>
        <v>0</v>
      </c>
      <c r="T49" s="258">
        <f t="shared" si="7"/>
        <v>0</v>
      </c>
      <c r="U49" s="259">
        <f t="shared" si="8"/>
        <v>0</v>
      </c>
      <c r="W49" s="302">
        <v>86</v>
      </c>
      <c r="X49" s="302" t="s">
        <v>110</v>
      </c>
    </row>
    <row r="50" spans="1:24" ht="20.25">
      <c r="A50" s="249"/>
      <c r="B50" s="270"/>
      <c r="C50" s="252"/>
      <c r="D50" s="80"/>
      <c r="E50" s="81"/>
      <c r="F50" s="31">
        <f t="shared" si="0"/>
      </c>
      <c r="G50" s="303">
        <f>IF(D50="","",VLOOKUP(F50,'Plan Comptable Général Commenté'!$C$5:$D$570,2,0))</f>
      </c>
      <c r="H50" s="82"/>
      <c r="I50" s="281">
        <f>IF(H50="","",VLOOKUP(H50,'Comptes Analytiques'!$A$8:$B$51,2,0))</f>
      </c>
      <c r="J50" s="33"/>
      <c r="K50" s="83"/>
      <c r="L50" s="83"/>
      <c r="M50" s="305"/>
      <c r="N50" s="254">
        <f t="shared" si="5"/>
        <v>0</v>
      </c>
      <c r="O50" s="259">
        <f t="shared" si="6"/>
        <v>0</v>
      </c>
      <c r="P50" s="258">
        <f t="shared" si="1"/>
        <v>0</v>
      </c>
      <c r="Q50" s="259">
        <f t="shared" si="2"/>
        <v>0</v>
      </c>
      <c r="R50" s="258">
        <f t="shared" si="3"/>
        <v>0</v>
      </c>
      <c r="S50" s="259">
        <f t="shared" si="4"/>
        <v>0</v>
      </c>
      <c r="T50" s="258">
        <f t="shared" si="7"/>
        <v>0</v>
      </c>
      <c r="U50" s="259">
        <f t="shared" si="8"/>
        <v>0</v>
      </c>
      <c r="W50" s="302">
        <v>87</v>
      </c>
      <c r="X50" s="302" t="s">
        <v>163</v>
      </c>
    </row>
    <row r="51" spans="1:24" ht="20.25">
      <c r="A51" s="250"/>
      <c r="B51" s="270"/>
      <c r="C51" s="252"/>
      <c r="D51" s="80"/>
      <c r="E51" s="81"/>
      <c r="F51" s="31">
        <f t="shared" si="0"/>
      </c>
      <c r="G51" s="303">
        <f>IF(D51="","",VLOOKUP(F51,'Plan Comptable Général Commenté'!$C$5:$D$570,2,0))</f>
      </c>
      <c r="H51" s="82"/>
      <c r="I51" s="281">
        <f>IF(H51="","",VLOOKUP(H51,'Comptes Analytiques'!$A$8:$B$51,2,0))</f>
      </c>
      <c r="J51" s="33"/>
      <c r="K51" s="83"/>
      <c r="L51" s="83"/>
      <c r="M51" s="305"/>
      <c r="N51" s="254">
        <f t="shared" si="5"/>
        <v>0</v>
      </c>
      <c r="O51" s="259">
        <f t="shared" si="6"/>
        <v>0</v>
      </c>
      <c r="P51" s="258">
        <f t="shared" si="1"/>
        <v>0</v>
      </c>
      <c r="Q51" s="259">
        <f t="shared" si="2"/>
        <v>0</v>
      </c>
      <c r="R51" s="258">
        <f t="shared" si="3"/>
        <v>0</v>
      </c>
      <c r="S51" s="259">
        <f t="shared" si="4"/>
        <v>0</v>
      </c>
      <c r="T51" s="258">
        <f t="shared" si="7"/>
        <v>0</v>
      </c>
      <c r="U51" s="259">
        <f t="shared" si="8"/>
        <v>0</v>
      </c>
      <c r="X51" s="302" t="s">
        <v>165</v>
      </c>
    </row>
    <row r="52" spans="1:24" ht="20.25">
      <c r="A52" s="250"/>
      <c r="B52" s="270"/>
      <c r="C52" s="252"/>
      <c r="D52" s="80"/>
      <c r="E52" s="81"/>
      <c r="F52" s="31">
        <f t="shared" si="0"/>
      </c>
      <c r="G52" s="303">
        <f>IF(D52="","",VLOOKUP(F52,'Plan Comptable Général Commenté'!$C$5:$D$570,2,0))</f>
      </c>
      <c r="H52" s="82"/>
      <c r="I52" s="281">
        <f>IF(H52="","",VLOOKUP(H52,'Comptes Analytiques'!$A$8:$B$51,2,0))</f>
      </c>
      <c r="J52" s="33"/>
      <c r="K52" s="83"/>
      <c r="L52" s="83"/>
      <c r="M52" s="305"/>
      <c r="N52" s="254">
        <f t="shared" si="5"/>
        <v>0</v>
      </c>
      <c r="O52" s="259">
        <f t="shared" si="6"/>
        <v>0</v>
      </c>
      <c r="P52" s="258">
        <f t="shared" si="1"/>
        <v>0</v>
      </c>
      <c r="Q52" s="259">
        <f t="shared" si="2"/>
        <v>0</v>
      </c>
      <c r="R52" s="258">
        <f t="shared" si="3"/>
        <v>0</v>
      </c>
      <c r="S52" s="259">
        <f t="shared" si="4"/>
        <v>0</v>
      </c>
      <c r="T52" s="258">
        <f t="shared" si="7"/>
        <v>0</v>
      </c>
      <c r="U52" s="259">
        <f t="shared" si="8"/>
        <v>0</v>
      </c>
      <c r="X52" s="302" t="s">
        <v>73</v>
      </c>
    </row>
    <row r="53" spans="1:24" ht="20.25">
      <c r="A53" s="250"/>
      <c r="B53" s="270"/>
      <c r="C53" s="252"/>
      <c r="D53" s="80"/>
      <c r="E53" s="81"/>
      <c r="F53" s="31">
        <f t="shared" si="0"/>
      </c>
      <c r="G53" s="303">
        <f>IF(D53="","",VLOOKUP(F53,'Plan Comptable Général Commenté'!$C$5:$D$570,2,0))</f>
      </c>
      <c r="H53" s="82"/>
      <c r="I53" s="281">
        <f>IF(H53="","",VLOOKUP(H53,'Comptes Analytiques'!$A$8:$B$51,2,0))</f>
      </c>
      <c r="J53" s="33"/>
      <c r="K53" s="83"/>
      <c r="L53" s="83"/>
      <c r="M53" s="305"/>
      <c r="N53" s="254">
        <f t="shared" si="5"/>
        <v>0</v>
      </c>
      <c r="O53" s="259">
        <f t="shared" si="6"/>
        <v>0</v>
      </c>
      <c r="P53" s="258">
        <f t="shared" si="1"/>
        <v>0</v>
      </c>
      <c r="Q53" s="259">
        <f t="shared" si="2"/>
        <v>0</v>
      </c>
      <c r="R53" s="258">
        <f t="shared" si="3"/>
        <v>0</v>
      </c>
      <c r="S53" s="259">
        <f t="shared" si="4"/>
        <v>0</v>
      </c>
      <c r="T53" s="258">
        <f t="shared" si="7"/>
        <v>0</v>
      </c>
      <c r="U53" s="259">
        <f t="shared" si="8"/>
        <v>0</v>
      </c>
      <c r="X53" s="302" t="s">
        <v>261</v>
      </c>
    </row>
    <row r="54" spans="1:24" ht="20.25">
      <c r="A54" s="250"/>
      <c r="B54" s="270"/>
      <c r="C54" s="252"/>
      <c r="D54" s="80"/>
      <c r="E54" s="81"/>
      <c r="F54" s="31">
        <f t="shared" si="0"/>
      </c>
      <c r="G54" s="303">
        <f>IF(D54="","",VLOOKUP(F54,'Plan Comptable Général Commenté'!$C$5:$D$570,2,0))</f>
      </c>
      <c r="H54" s="82"/>
      <c r="I54" s="281">
        <f>IF(H54="","",VLOOKUP(H54,'Comptes Analytiques'!$A$8:$B$51,2,0))</f>
      </c>
      <c r="J54" s="33"/>
      <c r="K54" s="83"/>
      <c r="L54" s="83"/>
      <c r="M54" s="305"/>
      <c r="N54" s="254">
        <f t="shared" si="5"/>
        <v>0</v>
      </c>
      <c r="O54" s="259">
        <f t="shared" si="6"/>
        <v>0</v>
      </c>
      <c r="P54" s="258">
        <f t="shared" si="1"/>
        <v>0</v>
      </c>
      <c r="Q54" s="259">
        <f t="shared" si="2"/>
        <v>0</v>
      </c>
      <c r="R54" s="258">
        <f t="shared" si="3"/>
        <v>0</v>
      </c>
      <c r="S54" s="259">
        <f t="shared" si="4"/>
        <v>0</v>
      </c>
      <c r="T54" s="258">
        <f t="shared" si="7"/>
        <v>0</v>
      </c>
      <c r="U54" s="259">
        <f t="shared" si="8"/>
        <v>0</v>
      </c>
      <c r="X54" s="302" t="s">
        <v>263</v>
      </c>
    </row>
    <row r="55" spans="1:24" ht="20.25">
      <c r="A55" s="250"/>
      <c r="B55" s="270"/>
      <c r="C55" s="252"/>
      <c r="D55" s="80"/>
      <c r="E55" s="81"/>
      <c r="F55" s="31">
        <f t="shared" si="0"/>
      </c>
      <c r="G55" s="303">
        <f>IF(D55="","",VLOOKUP(F55,'Plan Comptable Général Commenté'!$C$5:$D$570,2,0))</f>
      </c>
      <c r="H55" s="82"/>
      <c r="I55" s="281">
        <f>IF(H55="","",VLOOKUP(H55,'Comptes Analytiques'!$A$8:$B$51,2,0))</f>
      </c>
      <c r="J55" s="33"/>
      <c r="K55" s="83"/>
      <c r="L55" s="83"/>
      <c r="M55" s="305"/>
      <c r="N55" s="254">
        <f t="shared" si="5"/>
        <v>0</v>
      </c>
      <c r="O55" s="259">
        <f t="shared" si="6"/>
        <v>0</v>
      </c>
      <c r="P55" s="258">
        <f t="shared" si="1"/>
        <v>0</v>
      </c>
      <c r="Q55" s="259">
        <f t="shared" si="2"/>
        <v>0</v>
      </c>
      <c r="R55" s="258">
        <f t="shared" si="3"/>
        <v>0</v>
      </c>
      <c r="S55" s="259">
        <f t="shared" si="4"/>
        <v>0</v>
      </c>
      <c r="T55" s="258">
        <f t="shared" si="7"/>
        <v>0</v>
      </c>
      <c r="U55" s="259">
        <f t="shared" si="8"/>
        <v>0</v>
      </c>
      <c r="X55" s="302" t="s">
        <v>75</v>
      </c>
    </row>
    <row r="56" spans="1:24" ht="20.25">
      <c r="A56" s="250"/>
      <c r="B56" s="270"/>
      <c r="C56" s="252"/>
      <c r="D56" s="80"/>
      <c r="E56" s="81"/>
      <c r="F56" s="31">
        <f t="shared" si="0"/>
      </c>
      <c r="G56" s="303">
        <f>IF(D56="","",VLOOKUP(F56,'Plan Comptable Général Commenté'!$C$5:$D$570,2,0))</f>
      </c>
      <c r="H56" s="82"/>
      <c r="I56" s="281">
        <f>IF(H56="","",VLOOKUP(H56,'Comptes Analytiques'!$A$8:$B$51,2,0))</f>
      </c>
      <c r="J56" s="33"/>
      <c r="K56" s="83"/>
      <c r="L56" s="83"/>
      <c r="M56" s="305"/>
      <c r="N56" s="254">
        <f t="shared" si="5"/>
        <v>0</v>
      </c>
      <c r="O56" s="259">
        <f t="shared" si="6"/>
        <v>0</v>
      </c>
      <c r="P56" s="258">
        <f t="shared" si="1"/>
        <v>0</v>
      </c>
      <c r="Q56" s="259">
        <f t="shared" si="2"/>
        <v>0</v>
      </c>
      <c r="R56" s="258">
        <f t="shared" si="3"/>
        <v>0</v>
      </c>
      <c r="S56" s="259">
        <f t="shared" si="4"/>
        <v>0</v>
      </c>
      <c r="T56" s="258">
        <f t="shared" si="7"/>
        <v>0</v>
      </c>
      <c r="U56" s="259">
        <f t="shared" si="8"/>
        <v>0</v>
      </c>
      <c r="X56" s="302" t="s">
        <v>170</v>
      </c>
    </row>
    <row r="57" spans="1:24" ht="20.25">
      <c r="A57" s="250"/>
      <c r="B57" s="270"/>
      <c r="C57" s="252"/>
      <c r="D57" s="80"/>
      <c r="E57" s="81"/>
      <c r="F57" s="31">
        <f t="shared" si="0"/>
      </c>
      <c r="G57" s="303">
        <f>IF(D57="","",VLOOKUP(F57,'Plan Comptable Général Commenté'!$C$5:$D$570,2,0))</f>
      </c>
      <c r="H57" s="82"/>
      <c r="I57" s="281">
        <f>IF(H57="","",VLOOKUP(H57,'Comptes Analytiques'!$A$8:$B$51,2,0))</f>
      </c>
      <c r="J57" s="33"/>
      <c r="K57" s="83"/>
      <c r="L57" s="83"/>
      <c r="M57" s="305"/>
      <c r="N57" s="254">
        <f t="shared" si="5"/>
        <v>0</v>
      </c>
      <c r="O57" s="259">
        <f t="shared" si="6"/>
        <v>0</v>
      </c>
      <c r="P57" s="258">
        <f t="shared" si="1"/>
        <v>0</v>
      </c>
      <c r="Q57" s="259">
        <f t="shared" si="2"/>
        <v>0</v>
      </c>
      <c r="R57" s="258">
        <f t="shared" si="3"/>
        <v>0</v>
      </c>
      <c r="S57" s="259">
        <f t="shared" si="4"/>
        <v>0</v>
      </c>
      <c r="T57" s="258">
        <f t="shared" si="7"/>
        <v>0</v>
      </c>
      <c r="U57" s="259">
        <f t="shared" si="8"/>
        <v>0</v>
      </c>
      <c r="X57" s="302" t="s">
        <v>206</v>
      </c>
    </row>
    <row r="58" spans="1:24" ht="20.25">
      <c r="A58" s="250"/>
      <c r="B58" s="270"/>
      <c r="C58" s="252"/>
      <c r="D58" s="80"/>
      <c r="E58" s="81"/>
      <c r="F58" s="31">
        <f t="shared" si="0"/>
      </c>
      <c r="G58" s="303">
        <f>IF(D58="","",VLOOKUP(F58,'Plan Comptable Général Commenté'!$C$5:$D$570,2,0))</f>
      </c>
      <c r="H58" s="82"/>
      <c r="I58" s="281">
        <f>IF(H58="","",VLOOKUP(H58,'Comptes Analytiques'!$A$8:$B$51,2,0))</f>
      </c>
      <c r="J58" s="33"/>
      <c r="K58" s="83"/>
      <c r="L58" s="83"/>
      <c r="M58" s="305"/>
      <c r="N58" s="254">
        <f t="shared" si="5"/>
        <v>0</v>
      </c>
      <c r="O58" s="259">
        <f t="shared" si="6"/>
        <v>0</v>
      </c>
      <c r="P58" s="258">
        <f t="shared" si="1"/>
        <v>0</v>
      </c>
      <c r="Q58" s="259">
        <f t="shared" si="2"/>
        <v>0</v>
      </c>
      <c r="R58" s="258">
        <f t="shared" si="3"/>
        <v>0</v>
      </c>
      <c r="S58" s="259">
        <f t="shared" si="4"/>
        <v>0</v>
      </c>
      <c r="T58" s="258">
        <f t="shared" si="7"/>
        <v>0</v>
      </c>
      <c r="U58" s="259">
        <f t="shared" si="8"/>
        <v>0</v>
      </c>
      <c r="X58" s="302" t="s">
        <v>208</v>
      </c>
    </row>
    <row r="59" spans="1:24" ht="20.25">
      <c r="A59" s="250"/>
      <c r="B59" s="270"/>
      <c r="C59" s="252"/>
      <c r="D59" s="80"/>
      <c r="E59" s="81"/>
      <c r="F59" s="31">
        <f t="shared" si="0"/>
      </c>
      <c r="G59" s="303">
        <f>IF(D59="","",VLOOKUP(F59,'Plan Comptable Général Commenté'!$C$5:$D$570,2,0))</f>
      </c>
      <c r="H59" s="82"/>
      <c r="I59" s="281">
        <f>IF(H59="","",VLOOKUP(H59,'Comptes Analytiques'!$A$8:$B$51,2,0))</f>
      </c>
      <c r="J59" s="33"/>
      <c r="K59" s="83"/>
      <c r="L59" s="83"/>
      <c r="M59" s="305"/>
      <c r="N59" s="254">
        <f t="shared" si="5"/>
        <v>0</v>
      </c>
      <c r="O59" s="259">
        <f t="shared" si="6"/>
        <v>0</v>
      </c>
      <c r="P59" s="258">
        <f t="shared" si="1"/>
        <v>0</v>
      </c>
      <c r="Q59" s="259">
        <f t="shared" si="2"/>
        <v>0</v>
      </c>
      <c r="R59" s="258">
        <f t="shared" si="3"/>
        <v>0</v>
      </c>
      <c r="S59" s="259">
        <f t="shared" si="4"/>
        <v>0</v>
      </c>
      <c r="T59" s="258">
        <f t="shared" si="7"/>
        <v>0</v>
      </c>
      <c r="U59" s="259">
        <f t="shared" si="8"/>
        <v>0</v>
      </c>
      <c r="X59" s="302" t="s">
        <v>210</v>
      </c>
    </row>
    <row r="60" spans="1:24" ht="20.25">
      <c r="A60" s="250"/>
      <c r="B60" s="270"/>
      <c r="C60" s="252"/>
      <c r="D60" s="80"/>
      <c r="E60" s="81"/>
      <c r="F60" s="31">
        <f t="shared" si="0"/>
      </c>
      <c r="G60" s="303">
        <f>IF(D60="","",VLOOKUP(F60,'Plan Comptable Général Commenté'!$C$5:$D$570,2,0))</f>
      </c>
      <c r="H60" s="82"/>
      <c r="I60" s="281">
        <f>IF(H60="","",VLOOKUP(H60,'Comptes Analytiques'!$A$8:$B$51,2,0))</f>
      </c>
      <c r="J60" s="33"/>
      <c r="K60" s="83"/>
      <c r="L60" s="83"/>
      <c r="M60" s="305"/>
      <c r="N60" s="254">
        <f t="shared" si="5"/>
        <v>0</v>
      </c>
      <c r="O60" s="259">
        <f t="shared" si="6"/>
        <v>0</v>
      </c>
      <c r="P60" s="258">
        <f t="shared" si="1"/>
        <v>0</v>
      </c>
      <c r="Q60" s="259">
        <f t="shared" si="2"/>
        <v>0</v>
      </c>
      <c r="R60" s="258">
        <f t="shared" si="3"/>
        <v>0</v>
      </c>
      <c r="S60" s="259">
        <f t="shared" si="4"/>
        <v>0</v>
      </c>
      <c r="T60" s="258">
        <f t="shared" si="7"/>
        <v>0</v>
      </c>
      <c r="U60" s="259">
        <f t="shared" si="8"/>
        <v>0</v>
      </c>
      <c r="X60" s="302" t="s">
        <v>212</v>
      </c>
    </row>
    <row r="61" spans="1:24" ht="20.25">
      <c r="A61" s="248"/>
      <c r="B61" s="270"/>
      <c r="C61" s="252"/>
      <c r="D61" s="80"/>
      <c r="E61" s="81"/>
      <c r="F61" s="31">
        <f t="shared" si="0"/>
      </c>
      <c r="G61" s="303">
        <f>IF(D61="","",VLOOKUP(F61,'Plan Comptable Général Commenté'!$C$5:$D$570,2,0))</f>
      </c>
      <c r="H61" s="82"/>
      <c r="I61" s="281">
        <f>IF(H61="","",VLOOKUP(H61,'Comptes Analytiques'!$A$8:$B$51,2,0))</f>
      </c>
      <c r="J61" s="33"/>
      <c r="K61" s="83"/>
      <c r="L61" s="83"/>
      <c r="M61" s="305"/>
      <c r="N61" s="254">
        <f t="shared" si="5"/>
        <v>0</v>
      </c>
      <c r="O61" s="259">
        <f t="shared" si="6"/>
        <v>0</v>
      </c>
      <c r="P61" s="258">
        <f t="shared" si="1"/>
        <v>0</v>
      </c>
      <c r="Q61" s="259">
        <f t="shared" si="2"/>
        <v>0</v>
      </c>
      <c r="R61" s="258">
        <f t="shared" si="3"/>
        <v>0</v>
      </c>
      <c r="S61" s="259">
        <f t="shared" si="4"/>
        <v>0</v>
      </c>
      <c r="T61" s="258">
        <f t="shared" si="7"/>
        <v>0</v>
      </c>
      <c r="U61" s="259">
        <f t="shared" si="8"/>
        <v>0</v>
      </c>
      <c r="X61" s="302" t="s">
        <v>114</v>
      </c>
    </row>
    <row r="62" spans="1:24" ht="20.25">
      <c r="A62" s="248"/>
      <c r="B62" s="270"/>
      <c r="C62" s="252"/>
      <c r="D62" s="80"/>
      <c r="E62" s="81"/>
      <c r="F62" s="31">
        <f t="shared" si="0"/>
      </c>
      <c r="G62" s="303">
        <f>IF(D62="","",VLOOKUP(F62,'Plan Comptable Général Commenté'!$C$5:$D$570,2,0))</f>
      </c>
      <c r="H62" s="82"/>
      <c r="I62" s="281">
        <f>IF(H62="","",VLOOKUP(H62,'Comptes Analytiques'!$A$8:$B$51,2,0))</f>
      </c>
      <c r="J62" s="33"/>
      <c r="K62" s="83"/>
      <c r="L62" s="83"/>
      <c r="M62" s="305"/>
      <c r="N62" s="254">
        <f t="shared" si="5"/>
        <v>0</v>
      </c>
      <c r="O62" s="259">
        <f t="shared" si="6"/>
        <v>0</v>
      </c>
      <c r="P62" s="258">
        <f t="shared" si="1"/>
        <v>0</v>
      </c>
      <c r="Q62" s="259">
        <f t="shared" si="2"/>
        <v>0</v>
      </c>
      <c r="R62" s="258">
        <f t="shared" si="3"/>
        <v>0</v>
      </c>
      <c r="S62" s="259">
        <f t="shared" si="4"/>
        <v>0</v>
      </c>
      <c r="T62" s="258">
        <f t="shared" si="7"/>
        <v>0</v>
      </c>
      <c r="U62" s="259">
        <f t="shared" si="8"/>
        <v>0</v>
      </c>
      <c r="X62" s="302" t="s">
        <v>215</v>
      </c>
    </row>
    <row r="63" spans="1:24" ht="20.25">
      <c r="A63" s="248"/>
      <c r="B63" s="270"/>
      <c r="C63" s="252"/>
      <c r="D63" s="80"/>
      <c r="E63" s="81"/>
      <c r="F63" s="31">
        <f t="shared" si="0"/>
      </c>
      <c r="G63" s="303">
        <f>IF(D63="","",VLOOKUP(F63,'Plan Comptable Général Commenté'!$C$5:$D$570,2,0))</f>
      </c>
      <c r="H63" s="82"/>
      <c r="I63" s="281">
        <f>IF(H63="","",VLOOKUP(H63,'Comptes Analytiques'!$A$8:$B$51,2,0))</f>
      </c>
      <c r="J63" s="33"/>
      <c r="K63" s="83"/>
      <c r="L63" s="83"/>
      <c r="M63" s="305"/>
      <c r="N63" s="254">
        <f t="shared" si="5"/>
        <v>0</v>
      </c>
      <c r="O63" s="259">
        <f t="shared" si="6"/>
        <v>0</v>
      </c>
      <c r="P63" s="258">
        <f t="shared" si="1"/>
        <v>0</v>
      </c>
      <c r="Q63" s="259">
        <f t="shared" si="2"/>
        <v>0</v>
      </c>
      <c r="R63" s="258">
        <f t="shared" si="3"/>
        <v>0</v>
      </c>
      <c r="S63" s="259">
        <f t="shared" si="4"/>
        <v>0</v>
      </c>
      <c r="T63" s="258">
        <f t="shared" si="7"/>
        <v>0</v>
      </c>
      <c r="U63" s="259">
        <f t="shared" si="8"/>
        <v>0</v>
      </c>
      <c r="X63" s="302" t="s">
        <v>217</v>
      </c>
    </row>
    <row r="64" spans="1:24" ht="20.25">
      <c r="A64" s="248"/>
      <c r="B64" s="270"/>
      <c r="C64" s="252"/>
      <c r="D64" s="80"/>
      <c r="E64" s="81"/>
      <c r="F64" s="31">
        <f t="shared" si="0"/>
      </c>
      <c r="G64" s="303">
        <f>IF(D64="","",VLOOKUP(F64,'Plan Comptable Général Commenté'!$C$5:$D$570,2,0))</f>
      </c>
      <c r="H64" s="82"/>
      <c r="I64" s="281">
        <f>IF(H64="","",VLOOKUP(H64,'Comptes Analytiques'!$A$8:$B$51,2,0))</f>
      </c>
      <c r="J64" s="33"/>
      <c r="K64" s="83"/>
      <c r="L64" s="83"/>
      <c r="M64" s="305"/>
      <c r="N64" s="254">
        <f t="shared" si="5"/>
        <v>0</v>
      </c>
      <c r="O64" s="259">
        <f t="shared" si="6"/>
        <v>0</v>
      </c>
      <c r="P64" s="258">
        <f t="shared" si="1"/>
        <v>0</v>
      </c>
      <c r="Q64" s="259">
        <f t="shared" si="2"/>
        <v>0</v>
      </c>
      <c r="R64" s="258">
        <f t="shared" si="3"/>
        <v>0</v>
      </c>
      <c r="S64" s="259">
        <f t="shared" si="4"/>
        <v>0</v>
      </c>
      <c r="T64" s="258">
        <f t="shared" si="7"/>
        <v>0</v>
      </c>
      <c r="U64" s="259">
        <f t="shared" si="8"/>
        <v>0</v>
      </c>
      <c r="X64" s="302" t="s">
        <v>219</v>
      </c>
    </row>
    <row r="65" spans="1:24" ht="20.25">
      <c r="A65" s="248"/>
      <c r="B65" s="270"/>
      <c r="C65" s="252"/>
      <c r="D65" s="80"/>
      <c r="E65" s="81"/>
      <c r="F65" s="31">
        <f t="shared" si="0"/>
      </c>
      <c r="G65" s="303">
        <f>IF(D65="","",VLOOKUP(F65,'Plan Comptable Général Commenté'!$C$5:$D$570,2,0))</f>
      </c>
      <c r="H65" s="82"/>
      <c r="I65" s="281">
        <f>IF(H65="","",VLOOKUP(H65,'Comptes Analytiques'!$A$8:$B$51,2,0))</f>
      </c>
      <c r="J65" s="33"/>
      <c r="K65" s="83"/>
      <c r="L65" s="83"/>
      <c r="M65" s="305"/>
      <c r="N65" s="254">
        <f t="shared" si="5"/>
        <v>0</v>
      </c>
      <c r="O65" s="259">
        <f t="shared" si="6"/>
        <v>0</v>
      </c>
      <c r="P65" s="258">
        <f t="shared" si="1"/>
        <v>0</v>
      </c>
      <c r="Q65" s="259">
        <f t="shared" si="2"/>
        <v>0</v>
      </c>
      <c r="R65" s="258">
        <f t="shared" si="3"/>
        <v>0</v>
      </c>
      <c r="S65" s="259">
        <f t="shared" si="4"/>
        <v>0</v>
      </c>
      <c r="T65" s="258">
        <f t="shared" si="7"/>
        <v>0</v>
      </c>
      <c r="U65" s="259">
        <f t="shared" si="8"/>
        <v>0</v>
      </c>
      <c r="X65" s="302" t="s">
        <v>116</v>
      </c>
    </row>
    <row r="66" spans="1:24" ht="20.25">
      <c r="A66" s="248"/>
      <c r="B66" s="270"/>
      <c r="C66" s="252"/>
      <c r="D66" s="80"/>
      <c r="E66" s="81"/>
      <c r="F66" s="31">
        <f t="shared" si="0"/>
      </c>
      <c r="G66" s="303">
        <f>IF(D66="","",VLOOKUP(F66,'Plan Comptable Général Commenté'!$C$5:$D$570,2,0))</f>
      </c>
      <c r="H66" s="82"/>
      <c r="I66" s="281">
        <f>IF(H66="","",VLOOKUP(H66,'Comptes Analytiques'!$A$8:$B$51,2,0))</f>
      </c>
      <c r="J66" s="33"/>
      <c r="K66" s="83"/>
      <c r="L66" s="83"/>
      <c r="M66" s="305"/>
      <c r="N66" s="254">
        <f t="shared" si="5"/>
        <v>0</v>
      </c>
      <c r="O66" s="259">
        <f t="shared" si="6"/>
        <v>0</v>
      </c>
      <c r="P66" s="258">
        <f t="shared" si="1"/>
        <v>0</v>
      </c>
      <c r="Q66" s="259">
        <f t="shared" si="2"/>
        <v>0</v>
      </c>
      <c r="R66" s="258">
        <f t="shared" si="3"/>
        <v>0</v>
      </c>
      <c r="S66" s="259">
        <f t="shared" si="4"/>
        <v>0</v>
      </c>
      <c r="T66" s="258">
        <f t="shared" si="7"/>
        <v>0</v>
      </c>
      <c r="U66" s="259">
        <f t="shared" si="8"/>
        <v>0</v>
      </c>
      <c r="X66" s="302" t="s">
        <v>118</v>
      </c>
    </row>
    <row r="67" spans="1:24" ht="20.25">
      <c r="A67" s="248"/>
      <c r="B67" s="270"/>
      <c r="C67" s="252"/>
      <c r="D67" s="80"/>
      <c r="E67" s="81"/>
      <c r="F67" s="31">
        <f t="shared" si="0"/>
      </c>
      <c r="G67" s="303">
        <f>IF(D67="","",VLOOKUP(F67,'Plan Comptable Général Commenté'!$C$5:$D$570,2,0))</f>
      </c>
      <c r="H67" s="82"/>
      <c r="I67" s="281">
        <f>IF(H67="","",VLOOKUP(H67,'Comptes Analytiques'!$A$8:$B$51,2,0))</f>
      </c>
      <c r="J67" s="33"/>
      <c r="K67" s="83"/>
      <c r="L67" s="83"/>
      <c r="M67" s="305"/>
      <c r="N67" s="254">
        <f t="shared" si="5"/>
        <v>0</v>
      </c>
      <c r="O67" s="259">
        <f t="shared" si="6"/>
        <v>0</v>
      </c>
      <c r="P67" s="258">
        <f t="shared" si="1"/>
        <v>0</v>
      </c>
      <c r="Q67" s="259">
        <f t="shared" si="2"/>
        <v>0</v>
      </c>
      <c r="R67" s="258">
        <f t="shared" si="3"/>
        <v>0</v>
      </c>
      <c r="S67" s="259">
        <f t="shared" si="4"/>
        <v>0</v>
      </c>
      <c r="T67" s="258">
        <f t="shared" si="7"/>
        <v>0</v>
      </c>
      <c r="U67" s="259">
        <f t="shared" si="8"/>
        <v>0</v>
      </c>
      <c r="X67" s="302" t="s">
        <v>174</v>
      </c>
    </row>
    <row r="68" spans="1:24" ht="20.25">
      <c r="A68" s="248"/>
      <c r="B68" s="270"/>
      <c r="C68" s="252"/>
      <c r="D68" s="80"/>
      <c r="E68" s="81"/>
      <c r="F68" s="31">
        <f t="shared" si="0"/>
      </c>
      <c r="G68" s="303">
        <f>IF(D68="","",VLOOKUP(F68,'Plan Comptable Général Commenté'!$C$5:$D$570,2,0))</f>
      </c>
      <c r="H68" s="82"/>
      <c r="I68" s="281">
        <f>IF(H68="","",VLOOKUP(H68,'Comptes Analytiques'!$A$8:$B$51,2,0))</f>
      </c>
      <c r="J68" s="33"/>
      <c r="K68" s="83"/>
      <c r="L68" s="83"/>
      <c r="M68" s="305"/>
      <c r="N68" s="254">
        <f t="shared" si="5"/>
        <v>0</v>
      </c>
      <c r="O68" s="259">
        <f t="shared" si="6"/>
        <v>0</v>
      </c>
      <c r="P68" s="258">
        <f t="shared" si="1"/>
        <v>0</v>
      </c>
      <c r="Q68" s="259">
        <f t="shared" si="2"/>
        <v>0</v>
      </c>
      <c r="R68" s="258">
        <f t="shared" si="3"/>
        <v>0</v>
      </c>
      <c r="S68" s="259">
        <f t="shared" si="4"/>
        <v>0</v>
      </c>
      <c r="T68" s="258">
        <f t="shared" si="7"/>
        <v>0</v>
      </c>
      <c r="U68" s="259">
        <f t="shared" si="8"/>
        <v>0</v>
      </c>
      <c r="X68" s="302" t="s">
        <v>221</v>
      </c>
    </row>
    <row r="69" spans="1:24" ht="20.25">
      <c r="A69" s="248"/>
      <c r="B69" s="270"/>
      <c r="C69" s="252"/>
      <c r="D69" s="80"/>
      <c r="E69" s="81"/>
      <c r="F69" s="31">
        <f t="shared" si="0"/>
      </c>
      <c r="G69" s="303">
        <f>IF(D69="","",VLOOKUP(F69,'Plan Comptable Général Commenté'!$C$5:$D$570,2,0))</f>
      </c>
      <c r="H69" s="82"/>
      <c r="I69" s="281">
        <f>IF(H69="","",VLOOKUP(H69,'Comptes Analytiques'!$A$8:$B$51,2,0))</f>
      </c>
      <c r="J69" s="33"/>
      <c r="K69" s="83"/>
      <c r="L69" s="83"/>
      <c r="M69" s="305"/>
      <c r="N69" s="254">
        <f t="shared" si="5"/>
        <v>0</v>
      </c>
      <c r="O69" s="259">
        <f t="shared" si="6"/>
        <v>0</v>
      </c>
      <c r="P69" s="258">
        <f t="shared" si="1"/>
        <v>0</v>
      </c>
      <c r="Q69" s="259">
        <f t="shared" si="2"/>
        <v>0</v>
      </c>
      <c r="R69" s="258">
        <f t="shared" si="3"/>
        <v>0</v>
      </c>
      <c r="S69" s="259">
        <f t="shared" si="4"/>
        <v>0</v>
      </c>
      <c r="T69" s="258">
        <f t="shared" si="7"/>
        <v>0</v>
      </c>
      <c r="U69" s="259">
        <f t="shared" si="8"/>
        <v>0</v>
      </c>
      <c r="X69" s="302" t="s">
        <v>39</v>
      </c>
    </row>
    <row r="70" spans="1:24" ht="20.25">
      <c r="A70" s="248"/>
      <c r="B70" s="270"/>
      <c r="C70" s="252"/>
      <c r="D70" s="80"/>
      <c r="E70" s="81"/>
      <c r="F70" s="31">
        <f t="shared" si="0"/>
      </c>
      <c r="G70" s="303">
        <f>IF(D70="","",VLOOKUP(F70,'Plan Comptable Général Commenté'!$C$5:$D$570,2,0))</f>
      </c>
      <c r="H70" s="82"/>
      <c r="I70" s="281">
        <f>IF(H70="","",VLOOKUP(H70,'Comptes Analytiques'!$A$8:$B$51,2,0))</f>
      </c>
      <c r="J70" s="33"/>
      <c r="K70" s="83"/>
      <c r="L70" s="83"/>
      <c r="M70" s="305"/>
      <c r="N70" s="254">
        <f t="shared" si="5"/>
        <v>0</v>
      </c>
      <c r="O70" s="259">
        <f t="shared" si="6"/>
        <v>0</v>
      </c>
      <c r="P70" s="258">
        <f t="shared" si="1"/>
        <v>0</v>
      </c>
      <c r="Q70" s="259">
        <f t="shared" si="2"/>
        <v>0</v>
      </c>
      <c r="R70" s="258">
        <f t="shared" si="3"/>
        <v>0</v>
      </c>
      <c r="S70" s="259">
        <f t="shared" si="4"/>
        <v>0</v>
      </c>
      <c r="T70" s="258">
        <f t="shared" si="7"/>
        <v>0</v>
      </c>
      <c r="U70" s="259">
        <f t="shared" si="8"/>
        <v>0</v>
      </c>
      <c r="X70" s="302" t="s">
        <v>79</v>
      </c>
    </row>
    <row r="71" spans="1:24" ht="20.25">
      <c r="A71" s="248"/>
      <c r="B71" s="270"/>
      <c r="C71" s="252"/>
      <c r="D71" s="80"/>
      <c r="E71" s="81"/>
      <c r="F71" s="31">
        <f t="shared" si="0"/>
      </c>
      <c r="G71" s="303">
        <f>IF(D71="","",VLOOKUP(F71,'Plan Comptable Général Commenté'!$C$5:$D$570,2,0))</f>
      </c>
      <c r="H71" s="82"/>
      <c r="I71" s="281">
        <f>IF(H71="","",VLOOKUP(H71,'Comptes Analytiques'!$A$8:$B$51,2,0))</f>
      </c>
      <c r="J71" s="33"/>
      <c r="K71" s="83"/>
      <c r="L71" s="83"/>
      <c r="M71" s="305"/>
      <c r="N71" s="254">
        <f t="shared" si="5"/>
        <v>0</v>
      </c>
      <c r="O71" s="259">
        <f t="shared" si="6"/>
        <v>0</v>
      </c>
      <c r="P71" s="258">
        <f t="shared" si="1"/>
        <v>0</v>
      </c>
      <c r="Q71" s="259">
        <f t="shared" si="2"/>
        <v>0</v>
      </c>
      <c r="R71" s="258">
        <f t="shared" si="3"/>
        <v>0</v>
      </c>
      <c r="S71" s="259">
        <f t="shared" si="4"/>
        <v>0</v>
      </c>
      <c r="T71" s="258">
        <f t="shared" si="7"/>
        <v>0</v>
      </c>
      <c r="U71" s="259">
        <f t="shared" si="8"/>
        <v>0</v>
      </c>
      <c r="X71" s="302" t="s">
        <v>122</v>
      </c>
    </row>
    <row r="72" spans="1:24" ht="20.25">
      <c r="A72" s="248"/>
      <c r="B72" s="270"/>
      <c r="C72" s="252"/>
      <c r="D72" s="80"/>
      <c r="E72" s="81"/>
      <c r="F72" s="31">
        <f t="shared" si="0"/>
      </c>
      <c r="G72" s="303">
        <f>IF(D72="","",VLOOKUP(F72,'Plan Comptable Général Commenté'!$C$5:$D$570,2,0))</f>
      </c>
      <c r="H72" s="82"/>
      <c r="I72" s="281">
        <f>IF(H72="","",VLOOKUP(H72,'Comptes Analytiques'!$A$8:$B$51,2,0))</f>
      </c>
      <c r="J72" s="33"/>
      <c r="K72" s="83"/>
      <c r="L72" s="83"/>
      <c r="M72" s="305"/>
      <c r="N72" s="254">
        <f t="shared" si="5"/>
        <v>0</v>
      </c>
      <c r="O72" s="259">
        <f t="shared" si="6"/>
        <v>0</v>
      </c>
      <c r="P72" s="258">
        <f t="shared" si="1"/>
        <v>0</v>
      </c>
      <c r="Q72" s="259">
        <f t="shared" si="2"/>
        <v>0</v>
      </c>
      <c r="R72" s="258">
        <f t="shared" si="3"/>
        <v>0</v>
      </c>
      <c r="S72" s="259">
        <f t="shared" si="4"/>
        <v>0</v>
      </c>
      <c r="T72" s="258">
        <f t="shared" si="7"/>
        <v>0</v>
      </c>
      <c r="U72" s="259">
        <f t="shared" si="8"/>
        <v>0</v>
      </c>
      <c r="X72" s="302" t="s">
        <v>82</v>
      </c>
    </row>
    <row r="73" spans="1:24" ht="20.25">
      <c r="A73" s="248"/>
      <c r="B73" s="270"/>
      <c r="C73" s="252"/>
      <c r="D73" s="80"/>
      <c r="E73" s="81"/>
      <c r="F73" s="31">
        <f t="shared" si="0"/>
      </c>
      <c r="G73" s="303">
        <f>IF(D73="","",VLOOKUP(F73,'Plan Comptable Général Commenté'!$C$5:$D$570,2,0))</f>
      </c>
      <c r="H73" s="82"/>
      <c r="I73" s="281">
        <f>IF(H73="","",VLOOKUP(H73,'Comptes Analytiques'!$A$8:$B$51,2,0))</f>
      </c>
      <c r="J73" s="33"/>
      <c r="K73" s="83"/>
      <c r="L73" s="83"/>
      <c r="M73" s="305"/>
      <c r="N73" s="254">
        <f t="shared" si="5"/>
        <v>0</v>
      </c>
      <c r="O73" s="259">
        <f t="shared" si="6"/>
        <v>0</v>
      </c>
      <c r="P73" s="258">
        <f t="shared" si="1"/>
        <v>0</v>
      </c>
      <c r="Q73" s="259">
        <f t="shared" si="2"/>
        <v>0</v>
      </c>
      <c r="R73" s="258">
        <f t="shared" si="3"/>
        <v>0</v>
      </c>
      <c r="S73" s="259">
        <f t="shared" si="4"/>
        <v>0</v>
      </c>
      <c r="T73" s="258">
        <f t="shared" si="7"/>
        <v>0</v>
      </c>
      <c r="U73" s="259">
        <f t="shared" si="8"/>
        <v>0</v>
      </c>
      <c r="X73" s="302" t="s">
        <v>84</v>
      </c>
    </row>
    <row r="74" spans="1:24" ht="20.25">
      <c r="A74" s="248"/>
      <c r="B74" s="270"/>
      <c r="C74" s="252"/>
      <c r="D74" s="80"/>
      <c r="E74" s="81"/>
      <c r="F74" s="31">
        <f aca="true" t="shared" si="9" ref="F74:F137">CONCATENATE(D74,E74)</f>
      </c>
      <c r="G74" s="303">
        <f>IF(D74="","",VLOOKUP(F74,'Plan Comptable Général Commenté'!$C$5:$D$570,2,0))</f>
      </c>
      <c r="H74" s="82"/>
      <c r="I74" s="281">
        <f>IF(H74="","",VLOOKUP(H74,'Comptes Analytiques'!$A$8:$B$51,2,0))</f>
      </c>
      <c r="J74" s="33"/>
      <c r="K74" s="83"/>
      <c r="L74" s="83"/>
      <c r="M74" s="305"/>
      <c r="N74" s="254">
        <f t="shared" si="5"/>
        <v>0</v>
      </c>
      <c r="O74" s="259">
        <f t="shared" si="6"/>
        <v>0</v>
      </c>
      <c r="P74" s="258">
        <f aca="true" t="shared" si="10" ref="P74:P137">IF(B74="C","",IF(B74="OD","",IF(B74="B1",IF(M74="*",K74,0),0)))</f>
        <v>0</v>
      </c>
      <c r="Q74" s="259">
        <f aca="true" t="shared" si="11" ref="Q74:Q137">IF(B74="C","",IF(B74="OD","",IF(B74="B1",IF(M74="*",L74,0),0)))</f>
        <v>0</v>
      </c>
      <c r="R74" s="258">
        <f aca="true" t="shared" si="12" ref="R74:R137">IF(B74="C","",IF(B74="OD","",IF(B74="B2",IF(M74="*",K74,0),0)))</f>
        <v>0</v>
      </c>
      <c r="S74" s="259">
        <f aca="true" t="shared" si="13" ref="S74:S137">IF(B74="C","",IF(B74="OD","",IF(B74="B2",IF(M74="*",L74,0),0)))</f>
        <v>0</v>
      </c>
      <c r="T74" s="258">
        <f t="shared" si="7"/>
        <v>0</v>
      </c>
      <c r="U74" s="259">
        <f t="shared" si="8"/>
        <v>0</v>
      </c>
      <c r="X74" s="302" t="s">
        <v>86</v>
      </c>
    </row>
    <row r="75" spans="1:24" ht="20.25">
      <c r="A75" s="248"/>
      <c r="B75" s="270"/>
      <c r="C75" s="252"/>
      <c r="D75" s="80"/>
      <c r="E75" s="81"/>
      <c r="F75" s="31">
        <f t="shared" si="9"/>
      </c>
      <c r="G75" s="303">
        <f>IF(D75="","",VLOOKUP(F75,'Plan Comptable Général Commenté'!$C$5:$D$570,2,0))</f>
      </c>
      <c r="H75" s="82"/>
      <c r="I75" s="281">
        <f>IF(H75="","",VLOOKUP(H75,'Comptes Analytiques'!$A$8:$B$51,2,0))</f>
      </c>
      <c r="J75" s="33"/>
      <c r="K75" s="83"/>
      <c r="L75" s="83"/>
      <c r="M75" s="305"/>
      <c r="N75" s="254">
        <f aca="true" t="shared" si="14" ref="N75:N138">IF(B75="C","",IF(B75="OD","",IF(B75="B",IF(M75="*",K75,0),0)))</f>
        <v>0</v>
      </c>
      <c r="O75" s="259">
        <f aca="true" t="shared" si="15" ref="O75:O138">IF(B75="C","",IF(B75="OD","",IF(B75="B",IF(M75="*",L75,0),0)))</f>
        <v>0</v>
      </c>
      <c r="P75" s="258">
        <f t="shared" si="10"/>
        <v>0</v>
      </c>
      <c r="Q75" s="259">
        <f t="shared" si="11"/>
        <v>0</v>
      </c>
      <c r="R75" s="258">
        <f t="shared" si="12"/>
        <v>0</v>
      </c>
      <c r="S75" s="259">
        <f t="shared" si="13"/>
        <v>0</v>
      </c>
      <c r="T75" s="258">
        <f aca="true" t="shared" si="16" ref="T75:T138">IF(B75="C","",IF(B75="OD","",IF(B75="B3",IF(M75="*",K75,0),0)))</f>
        <v>0</v>
      </c>
      <c r="U75" s="259">
        <f aca="true" t="shared" si="17" ref="U75:U138">IF(B75="C","",IF(B75="OD","",IF(B75="B3",IF(M75="*",L75,0),0)))</f>
        <v>0</v>
      </c>
      <c r="X75" s="302" t="s">
        <v>320</v>
      </c>
    </row>
    <row r="76" spans="1:24" ht="20.25">
      <c r="A76" s="248"/>
      <c r="B76" s="270"/>
      <c r="C76" s="252"/>
      <c r="D76" s="80"/>
      <c r="E76" s="81"/>
      <c r="F76" s="31">
        <f t="shared" si="9"/>
      </c>
      <c r="G76" s="303">
        <f>IF(D76="","",VLOOKUP(F76,'Plan Comptable Général Commenté'!$C$5:$D$570,2,0))</f>
      </c>
      <c r="H76" s="82"/>
      <c r="I76" s="281">
        <f>IF(H76="","",VLOOKUP(H76,'Comptes Analytiques'!$A$8:$B$51,2,0))</f>
      </c>
      <c r="J76" s="33"/>
      <c r="K76" s="83"/>
      <c r="L76" s="83"/>
      <c r="M76" s="305"/>
      <c r="N76" s="254">
        <f t="shared" si="14"/>
        <v>0</v>
      </c>
      <c r="O76" s="259">
        <f t="shared" si="15"/>
        <v>0</v>
      </c>
      <c r="P76" s="258">
        <f t="shared" si="10"/>
        <v>0</v>
      </c>
      <c r="Q76" s="259">
        <f t="shared" si="11"/>
        <v>0</v>
      </c>
      <c r="R76" s="258">
        <f t="shared" si="12"/>
        <v>0</v>
      </c>
      <c r="S76" s="259">
        <f t="shared" si="13"/>
        <v>0</v>
      </c>
      <c r="T76" s="258">
        <f t="shared" si="16"/>
        <v>0</v>
      </c>
      <c r="U76" s="259">
        <f t="shared" si="17"/>
        <v>0</v>
      </c>
      <c r="X76" s="302" t="s">
        <v>322</v>
      </c>
    </row>
    <row r="77" spans="1:24" ht="20.25">
      <c r="A77" s="248"/>
      <c r="B77" s="270"/>
      <c r="C77" s="252"/>
      <c r="D77" s="80"/>
      <c r="E77" s="81"/>
      <c r="F77" s="31">
        <f t="shared" si="9"/>
      </c>
      <c r="G77" s="303">
        <f>IF(D77="","",VLOOKUP(F77,'Plan Comptable Général Commenté'!$C$5:$D$570,2,0))</f>
      </c>
      <c r="H77" s="82"/>
      <c r="I77" s="281">
        <f>IF(H77="","",VLOOKUP(H77,'Comptes Analytiques'!$A$8:$B$51,2,0))</f>
      </c>
      <c r="J77" s="33"/>
      <c r="K77" s="83"/>
      <c r="L77" s="83"/>
      <c r="M77" s="305"/>
      <c r="N77" s="254">
        <f t="shared" si="14"/>
        <v>0</v>
      </c>
      <c r="O77" s="259">
        <f t="shared" si="15"/>
        <v>0</v>
      </c>
      <c r="P77" s="258">
        <f t="shared" si="10"/>
        <v>0</v>
      </c>
      <c r="Q77" s="259">
        <f t="shared" si="11"/>
        <v>0</v>
      </c>
      <c r="R77" s="258">
        <f t="shared" si="12"/>
        <v>0</v>
      </c>
      <c r="S77" s="259">
        <f t="shared" si="13"/>
        <v>0</v>
      </c>
      <c r="T77" s="258">
        <f t="shared" si="16"/>
        <v>0</v>
      </c>
      <c r="U77" s="259">
        <f t="shared" si="17"/>
        <v>0</v>
      </c>
      <c r="X77" s="302" t="s">
        <v>323</v>
      </c>
    </row>
    <row r="78" spans="1:24" ht="20.25">
      <c r="A78" s="248"/>
      <c r="B78" s="270"/>
      <c r="C78" s="252"/>
      <c r="D78" s="80"/>
      <c r="E78" s="81"/>
      <c r="F78" s="31">
        <f t="shared" si="9"/>
      </c>
      <c r="G78" s="303">
        <f>IF(D78="","",VLOOKUP(F78,'Plan Comptable Général Commenté'!$C$5:$D$570,2,0))</f>
      </c>
      <c r="H78" s="82"/>
      <c r="I78" s="281">
        <f>IF(H78="","",VLOOKUP(H78,'Comptes Analytiques'!$A$8:$B$51,2,0))</f>
      </c>
      <c r="J78" s="33"/>
      <c r="K78" s="83"/>
      <c r="L78" s="83"/>
      <c r="M78" s="305"/>
      <c r="N78" s="254">
        <f t="shared" si="14"/>
        <v>0</v>
      </c>
      <c r="O78" s="259">
        <f t="shared" si="15"/>
        <v>0</v>
      </c>
      <c r="P78" s="258">
        <f t="shared" si="10"/>
        <v>0</v>
      </c>
      <c r="Q78" s="259">
        <f t="shared" si="11"/>
        <v>0</v>
      </c>
      <c r="R78" s="258">
        <f t="shared" si="12"/>
        <v>0</v>
      </c>
      <c r="S78" s="259">
        <f t="shared" si="13"/>
        <v>0</v>
      </c>
      <c r="T78" s="258">
        <f t="shared" si="16"/>
        <v>0</v>
      </c>
      <c r="U78" s="259">
        <f t="shared" si="17"/>
        <v>0</v>
      </c>
      <c r="X78" s="302" t="s">
        <v>88</v>
      </c>
    </row>
    <row r="79" spans="1:24" ht="20.25">
      <c r="A79" s="248"/>
      <c r="B79" s="270"/>
      <c r="C79" s="252"/>
      <c r="D79" s="80"/>
      <c r="E79" s="81"/>
      <c r="F79" s="31">
        <f t="shared" si="9"/>
      </c>
      <c r="G79" s="303">
        <f>IF(D79="","",VLOOKUP(F79,'Plan Comptable Général Commenté'!$C$5:$D$570,2,0))</f>
      </c>
      <c r="H79" s="82"/>
      <c r="I79" s="281">
        <f>IF(H79="","",VLOOKUP(H79,'Comptes Analytiques'!$A$8:$B$51,2,0))</f>
      </c>
      <c r="J79" s="33"/>
      <c r="K79" s="83"/>
      <c r="L79" s="83"/>
      <c r="M79" s="305"/>
      <c r="N79" s="254">
        <f t="shared" si="14"/>
        <v>0</v>
      </c>
      <c r="O79" s="259">
        <f t="shared" si="15"/>
        <v>0</v>
      </c>
      <c r="P79" s="258">
        <f t="shared" si="10"/>
        <v>0</v>
      </c>
      <c r="Q79" s="259">
        <f t="shared" si="11"/>
        <v>0</v>
      </c>
      <c r="R79" s="258">
        <f t="shared" si="12"/>
        <v>0</v>
      </c>
      <c r="S79" s="259">
        <f t="shared" si="13"/>
        <v>0</v>
      </c>
      <c r="T79" s="258">
        <f t="shared" si="16"/>
        <v>0</v>
      </c>
      <c r="U79" s="259">
        <f t="shared" si="17"/>
        <v>0</v>
      </c>
      <c r="X79" s="302" t="s">
        <v>41</v>
      </c>
    </row>
    <row r="80" spans="1:24" ht="20.25">
      <c r="A80" s="248"/>
      <c r="B80" s="270"/>
      <c r="C80" s="252"/>
      <c r="D80" s="80"/>
      <c r="E80" s="81"/>
      <c r="F80" s="31">
        <f t="shared" si="9"/>
      </c>
      <c r="G80" s="303">
        <f>IF(D80="","",VLOOKUP(F80,'Plan Comptable Général Commenté'!$C$5:$D$570,2,0))</f>
      </c>
      <c r="H80" s="82"/>
      <c r="I80" s="281">
        <f>IF(H80="","",VLOOKUP(H80,'Comptes Analytiques'!$A$8:$B$51,2,0))</f>
      </c>
      <c r="J80" s="33"/>
      <c r="K80" s="83"/>
      <c r="L80" s="83"/>
      <c r="M80" s="305"/>
      <c r="N80" s="254">
        <f t="shared" si="14"/>
        <v>0</v>
      </c>
      <c r="O80" s="259">
        <f t="shared" si="15"/>
        <v>0</v>
      </c>
      <c r="P80" s="258">
        <f t="shared" si="10"/>
        <v>0</v>
      </c>
      <c r="Q80" s="259">
        <f t="shared" si="11"/>
        <v>0</v>
      </c>
      <c r="R80" s="258">
        <f t="shared" si="12"/>
        <v>0</v>
      </c>
      <c r="S80" s="259">
        <f t="shared" si="13"/>
        <v>0</v>
      </c>
      <c r="T80" s="258">
        <f t="shared" si="16"/>
        <v>0</v>
      </c>
      <c r="U80" s="259">
        <f t="shared" si="17"/>
        <v>0</v>
      </c>
      <c r="X80" s="302" t="s">
        <v>242</v>
      </c>
    </row>
    <row r="81" spans="1:24" ht="20.25">
      <c r="A81" s="248"/>
      <c r="B81" s="270"/>
      <c r="C81" s="252"/>
      <c r="D81" s="80"/>
      <c r="E81" s="81"/>
      <c r="F81" s="31">
        <f t="shared" si="9"/>
      </c>
      <c r="G81" s="303">
        <f>IF(D81="","",VLOOKUP(F81,'Plan Comptable Général Commenté'!$C$5:$D$570,2,0))</f>
      </c>
      <c r="H81" s="82"/>
      <c r="I81" s="281">
        <f>IF(H81="","",VLOOKUP(H81,'Comptes Analytiques'!$A$8:$B$51,2,0))</f>
      </c>
      <c r="J81" s="33"/>
      <c r="K81" s="83"/>
      <c r="L81" s="83"/>
      <c r="M81" s="305"/>
      <c r="N81" s="254">
        <f t="shared" si="14"/>
        <v>0</v>
      </c>
      <c r="O81" s="259">
        <f t="shared" si="15"/>
        <v>0</v>
      </c>
      <c r="P81" s="258">
        <f t="shared" si="10"/>
        <v>0</v>
      </c>
      <c r="Q81" s="259">
        <f t="shared" si="11"/>
        <v>0</v>
      </c>
      <c r="R81" s="258">
        <f t="shared" si="12"/>
        <v>0</v>
      </c>
      <c r="S81" s="259">
        <f t="shared" si="13"/>
        <v>0</v>
      </c>
      <c r="T81" s="258">
        <f t="shared" si="16"/>
        <v>0</v>
      </c>
      <c r="U81" s="259">
        <f t="shared" si="17"/>
        <v>0</v>
      </c>
      <c r="X81" s="302" t="s">
        <v>244</v>
      </c>
    </row>
    <row r="82" spans="1:24" ht="20.25">
      <c r="A82" s="248"/>
      <c r="B82" s="270"/>
      <c r="C82" s="252"/>
      <c r="D82" s="80"/>
      <c r="E82" s="81"/>
      <c r="F82" s="31">
        <f t="shared" si="9"/>
      </c>
      <c r="G82" s="303">
        <f>IF(D82="","",VLOOKUP(F82,'Plan Comptable Général Commenté'!$C$5:$D$570,2,0))</f>
      </c>
      <c r="H82" s="82"/>
      <c r="I82" s="281">
        <f>IF(H82="","",VLOOKUP(H82,'Comptes Analytiques'!$A$8:$B$51,2,0))</f>
      </c>
      <c r="J82" s="33"/>
      <c r="K82" s="83"/>
      <c r="L82" s="83"/>
      <c r="M82" s="305"/>
      <c r="N82" s="254">
        <f t="shared" si="14"/>
        <v>0</v>
      </c>
      <c r="O82" s="259">
        <f t="shared" si="15"/>
        <v>0</v>
      </c>
      <c r="P82" s="258">
        <f t="shared" si="10"/>
        <v>0</v>
      </c>
      <c r="Q82" s="259">
        <f t="shared" si="11"/>
        <v>0</v>
      </c>
      <c r="R82" s="258">
        <f t="shared" si="12"/>
        <v>0</v>
      </c>
      <c r="S82" s="259">
        <f t="shared" si="13"/>
        <v>0</v>
      </c>
      <c r="T82" s="258">
        <f t="shared" si="16"/>
        <v>0</v>
      </c>
      <c r="U82" s="259">
        <f t="shared" si="17"/>
        <v>0</v>
      </c>
      <c r="X82" s="302" t="s">
        <v>246</v>
      </c>
    </row>
    <row r="83" spans="1:24" ht="20.25">
      <c r="A83" s="248"/>
      <c r="B83" s="270"/>
      <c r="C83" s="252"/>
      <c r="D83" s="80"/>
      <c r="E83" s="81"/>
      <c r="F83" s="31">
        <f t="shared" si="9"/>
      </c>
      <c r="G83" s="303">
        <f>IF(D83="","",VLOOKUP(F83,'Plan Comptable Général Commenté'!$C$5:$D$570,2,0))</f>
      </c>
      <c r="H83" s="82"/>
      <c r="I83" s="281">
        <f>IF(H83="","",VLOOKUP(H83,'Comptes Analytiques'!$A$8:$B$51,2,0))</f>
      </c>
      <c r="J83" s="33"/>
      <c r="K83" s="83"/>
      <c r="L83" s="83"/>
      <c r="M83" s="305"/>
      <c r="N83" s="254">
        <f t="shared" si="14"/>
        <v>0</v>
      </c>
      <c r="O83" s="259">
        <f t="shared" si="15"/>
        <v>0</v>
      </c>
      <c r="P83" s="258">
        <f t="shared" si="10"/>
        <v>0</v>
      </c>
      <c r="Q83" s="259">
        <f t="shared" si="11"/>
        <v>0</v>
      </c>
      <c r="R83" s="258">
        <f t="shared" si="12"/>
        <v>0</v>
      </c>
      <c r="S83" s="259">
        <f t="shared" si="13"/>
        <v>0</v>
      </c>
      <c r="T83" s="258">
        <f t="shared" si="16"/>
        <v>0</v>
      </c>
      <c r="U83" s="259">
        <f t="shared" si="17"/>
        <v>0</v>
      </c>
      <c r="X83" s="302" t="s">
        <v>248</v>
      </c>
    </row>
    <row r="84" spans="1:24" ht="20.25">
      <c r="A84" s="248"/>
      <c r="B84" s="270"/>
      <c r="C84" s="252"/>
      <c r="D84" s="80"/>
      <c r="E84" s="81"/>
      <c r="F84" s="31">
        <f t="shared" si="9"/>
      </c>
      <c r="G84" s="303">
        <f>IF(D84="","",VLOOKUP(F84,'Plan Comptable Général Commenté'!$C$5:$D$570,2,0))</f>
      </c>
      <c r="H84" s="82"/>
      <c r="I84" s="281">
        <f>IF(H84="","",VLOOKUP(H84,'Comptes Analytiques'!$A$8:$B$51,2,0))</f>
      </c>
      <c r="J84" s="33"/>
      <c r="K84" s="83"/>
      <c r="L84" s="83"/>
      <c r="M84" s="305"/>
      <c r="N84" s="254">
        <f t="shared" si="14"/>
        <v>0</v>
      </c>
      <c r="O84" s="259">
        <f t="shared" si="15"/>
        <v>0</v>
      </c>
      <c r="P84" s="258">
        <f t="shared" si="10"/>
        <v>0</v>
      </c>
      <c r="Q84" s="259">
        <f t="shared" si="11"/>
        <v>0</v>
      </c>
      <c r="R84" s="258">
        <f t="shared" si="12"/>
        <v>0</v>
      </c>
      <c r="S84" s="259">
        <f t="shared" si="13"/>
        <v>0</v>
      </c>
      <c r="T84" s="258">
        <f t="shared" si="16"/>
        <v>0</v>
      </c>
      <c r="U84" s="259">
        <f t="shared" si="17"/>
        <v>0</v>
      </c>
      <c r="X84" s="302" t="s">
        <v>250</v>
      </c>
    </row>
    <row r="85" spans="1:24" ht="20.25">
      <c r="A85" s="248"/>
      <c r="B85" s="270"/>
      <c r="C85" s="252"/>
      <c r="D85" s="80"/>
      <c r="E85" s="81"/>
      <c r="F85" s="31">
        <f t="shared" si="9"/>
      </c>
      <c r="G85" s="303">
        <f>IF(D85="","",VLOOKUP(F85,'Plan Comptable Général Commenté'!$C$5:$D$570,2,0))</f>
      </c>
      <c r="H85" s="82"/>
      <c r="I85" s="281">
        <f>IF(H85="","",VLOOKUP(H85,'Comptes Analytiques'!$A$8:$B$51,2,0))</f>
      </c>
      <c r="J85" s="33"/>
      <c r="K85" s="83"/>
      <c r="L85" s="83"/>
      <c r="M85" s="305"/>
      <c r="N85" s="254">
        <f t="shared" si="14"/>
        <v>0</v>
      </c>
      <c r="O85" s="259">
        <f t="shared" si="15"/>
        <v>0</v>
      </c>
      <c r="P85" s="258">
        <f t="shared" si="10"/>
        <v>0</v>
      </c>
      <c r="Q85" s="259">
        <f t="shared" si="11"/>
        <v>0</v>
      </c>
      <c r="R85" s="258">
        <f t="shared" si="12"/>
        <v>0</v>
      </c>
      <c r="S85" s="259">
        <f t="shared" si="13"/>
        <v>0</v>
      </c>
      <c r="T85" s="258">
        <f t="shared" si="16"/>
        <v>0</v>
      </c>
      <c r="U85" s="259">
        <f t="shared" si="17"/>
        <v>0</v>
      </c>
      <c r="X85" s="302" t="s">
        <v>332</v>
      </c>
    </row>
    <row r="86" spans="1:24" ht="20.25">
      <c r="A86" s="248"/>
      <c r="B86" s="270"/>
      <c r="C86" s="252"/>
      <c r="D86" s="80"/>
      <c r="E86" s="81"/>
      <c r="F86" s="31">
        <f t="shared" si="9"/>
      </c>
      <c r="G86" s="303">
        <f>IF(D86="","",VLOOKUP(F86,'Plan Comptable Général Commenté'!$C$5:$D$570,2,0))</f>
      </c>
      <c r="H86" s="82"/>
      <c r="I86" s="281">
        <f>IF(H86="","",VLOOKUP(H86,'Comptes Analytiques'!$A$8:$B$51,2,0))</f>
      </c>
      <c r="J86" s="33"/>
      <c r="K86" s="83"/>
      <c r="L86" s="83"/>
      <c r="M86" s="305"/>
      <c r="N86" s="254">
        <f t="shared" si="14"/>
        <v>0</v>
      </c>
      <c r="O86" s="259">
        <f t="shared" si="15"/>
        <v>0</v>
      </c>
      <c r="P86" s="258">
        <f t="shared" si="10"/>
        <v>0</v>
      </c>
      <c r="Q86" s="259">
        <f t="shared" si="11"/>
        <v>0</v>
      </c>
      <c r="R86" s="258">
        <f t="shared" si="12"/>
        <v>0</v>
      </c>
      <c r="S86" s="259">
        <f t="shared" si="13"/>
        <v>0</v>
      </c>
      <c r="T86" s="258">
        <f t="shared" si="16"/>
        <v>0</v>
      </c>
      <c r="U86" s="259">
        <f t="shared" si="17"/>
        <v>0</v>
      </c>
      <c r="X86" s="302" t="s">
        <v>91</v>
      </c>
    </row>
    <row r="87" spans="1:24" ht="20.25">
      <c r="A87" s="248"/>
      <c r="B87" s="270"/>
      <c r="C87" s="252"/>
      <c r="D87" s="80"/>
      <c r="E87" s="81"/>
      <c r="F87" s="31">
        <f t="shared" si="9"/>
      </c>
      <c r="G87" s="303">
        <f>IF(D87="","",VLOOKUP(F87,'Plan Comptable Général Commenté'!$C$5:$D$570,2,0))</f>
      </c>
      <c r="H87" s="82"/>
      <c r="I87" s="281">
        <f>IF(H87="","",VLOOKUP(H87,'Comptes Analytiques'!$A$8:$B$51,2,0))</f>
      </c>
      <c r="J87" s="33"/>
      <c r="K87" s="83"/>
      <c r="L87" s="83"/>
      <c r="M87" s="305"/>
      <c r="N87" s="254">
        <f t="shared" si="14"/>
        <v>0</v>
      </c>
      <c r="O87" s="259">
        <f t="shared" si="15"/>
        <v>0</v>
      </c>
      <c r="P87" s="258">
        <f t="shared" si="10"/>
        <v>0</v>
      </c>
      <c r="Q87" s="259">
        <f t="shared" si="11"/>
        <v>0</v>
      </c>
      <c r="R87" s="258">
        <f t="shared" si="12"/>
        <v>0</v>
      </c>
      <c r="S87" s="259">
        <f t="shared" si="13"/>
        <v>0</v>
      </c>
      <c r="T87" s="258">
        <f t="shared" si="16"/>
        <v>0</v>
      </c>
      <c r="U87" s="259">
        <f t="shared" si="17"/>
        <v>0</v>
      </c>
      <c r="X87" s="302" t="s">
        <v>130</v>
      </c>
    </row>
    <row r="88" spans="1:24" ht="20.25">
      <c r="A88" s="248"/>
      <c r="B88" s="270"/>
      <c r="C88" s="252"/>
      <c r="D88" s="80"/>
      <c r="E88" s="81"/>
      <c r="F88" s="31">
        <f t="shared" si="9"/>
      </c>
      <c r="G88" s="303">
        <f>IF(D88="","",VLOOKUP(F88,'Plan Comptable Général Commenté'!$C$5:$D$570,2,0))</f>
      </c>
      <c r="H88" s="82"/>
      <c r="I88" s="281">
        <f>IF(H88="","",VLOOKUP(H88,'Comptes Analytiques'!$A$8:$B$51,2,0))</f>
      </c>
      <c r="J88" s="33"/>
      <c r="K88" s="83"/>
      <c r="L88" s="83"/>
      <c r="M88" s="305"/>
      <c r="N88" s="254">
        <f t="shared" si="14"/>
        <v>0</v>
      </c>
      <c r="O88" s="259">
        <f t="shared" si="15"/>
        <v>0</v>
      </c>
      <c r="P88" s="258">
        <f t="shared" si="10"/>
        <v>0</v>
      </c>
      <c r="Q88" s="259">
        <f t="shared" si="11"/>
        <v>0</v>
      </c>
      <c r="R88" s="258">
        <f t="shared" si="12"/>
        <v>0</v>
      </c>
      <c r="S88" s="259">
        <f t="shared" si="13"/>
        <v>0</v>
      </c>
      <c r="T88" s="258">
        <f t="shared" si="16"/>
        <v>0</v>
      </c>
      <c r="U88" s="259">
        <f t="shared" si="17"/>
        <v>0</v>
      </c>
      <c r="X88" s="302" t="s">
        <v>132</v>
      </c>
    </row>
    <row r="89" spans="1:24" ht="20.25">
      <c r="A89" s="248"/>
      <c r="B89" s="270"/>
      <c r="C89" s="252"/>
      <c r="D89" s="80"/>
      <c r="E89" s="81"/>
      <c r="F89" s="31">
        <f t="shared" si="9"/>
      </c>
      <c r="G89" s="303">
        <f>IF(D89="","",VLOOKUP(F89,'Plan Comptable Général Commenté'!$C$5:$D$570,2,0))</f>
      </c>
      <c r="H89" s="82"/>
      <c r="I89" s="281">
        <f>IF(H89="","",VLOOKUP(H89,'Comptes Analytiques'!$A$8:$B$51,2,0))</f>
      </c>
      <c r="J89" s="33"/>
      <c r="K89" s="83"/>
      <c r="L89" s="83"/>
      <c r="M89" s="305"/>
      <c r="N89" s="254">
        <f t="shared" si="14"/>
        <v>0</v>
      </c>
      <c r="O89" s="259">
        <f t="shared" si="15"/>
        <v>0</v>
      </c>
      <c r="P89" s="258">
        <f t="shared" si="10"/>
        <v>0</v>
      </c>
      <c r="Q89" s="259">
        <f t="shared" si="11"/>
        <v>0</v>
      </c>
      <c r="R89" s="258">
        <f t="shared" si="12"/>
        <v>0</v>
      </c>
      <c r="S89" s="259">
        <f t="shared" si="13"/>
        <v>0</v>
      </c>
      <c r="T89" s="258">
        <f t="shared" si="16"/>
        <v>0</v>
      </c>
      <c r="U89" s="259">
        <f t="shared" si="17"/>
        <v>0</v>
      </c>
      <c r="X89" s="302" t="s">
        <v>185</v>
      </c>
    </row>
    <row r="90" spans="1:24" ht="20.25">
      <c r="A90" s="248"/>
      <c r="B90" s="270"/>
      <c r="C90" s="252"/>
      <c r="D90" s="80"/>
      <c r="E90" s="81"/>
      <c r="F90" s="31">
        <f t="shared" si="9"/>
      </c>
      <c r="G90" s="303">
        <f>IF(D90="","",VLOOKUP(F90,'Plan Comptable Général Commenté'!$C$5:$D$570,2,0))</f>
      </c>
      <c r="H90" s="82"/>
      <c r="I90" s="281">
        <f>IF(H90="","",VLOOKUP(H90,'Comptes Analytiques'!$A$8:$B$51,2,0))</f>
      </c>
      <c r="J90" s="33"/>
      <c r="K90" s="83"/>
      <c r="L90" s="83"/>
      <c r="M90" s="305"/>
      <c r="N90" s="254">
        <f t="shared" si="14"/>
        <v>0</v>
      </c>
      <c r="O90" s="259">
        <f t="shared" si="15"/>
        <v>0</v>
      </c>
      <c r="P90" s="258">
        <f t="shared" si="10"/>
        <v>0</v>
      </c>
      <c r="Q90" s="259">
        <f t="shared" si="11"/>
        <v>0</v>
      </c>
      <c r="R90" s="258">
        <f t="shared" si="12"/>
        <v>0</v>
      </c>
      <c r="S90" s="259">
        <f t="shared" si="13"/>
        <v>0</v>
      </c>
      <c r="T90" s="258">
        <f t="shared" si="16"/>
        <v>0</v>
      </c>
      <c r="U90" s="259">
        <f t="shared" si="17"/>
        <v>0</v>
      </c>
      <c r="X90" s="302" t="s">
        <v>134</v>
      </c>
    </row>
    <row r="91" spans="1:24" ht="20.25">
      <c r="A91" s="248"/>
      <c r="B91" s="270"/>
      <c r="C91" s="252"/>
      <c r="D91" s="80"/>
      <c r="E91" s="81"/>
      <c r="F91" s="31">
        <f t="shared" si="9"/>
      </c>
      <c r="G91" s="303">
        <f>IF(D91="","",VLOOKUP(F91,'Plan Comptable Général Commenté'!$C$5:$D$570,2,0))</f>
      </c>
      <c r="H91" s="82"/>
      <c r="I91" s="281">
        <f>IF(H91="","",VLOOKUP(H91,'Comptes Analytiques'!$A$8:$B$51,2,0))</f>
      </c>
      <c r="J91" s="33"/>
      <c r="K91" s="83"/>
      <c r="L91" s="83"/>
      <c r="M91" s="305"/>
      <c r="N91" s="254">
        <f t="shared" si="14"/>
        <v>0</v>
      </c>
      <c r="O91" s="259">
        <f t="shared" si="15"/>
        <v>0</v>
      </c>
      <c r="P91" s="258">
        <f t="shared" si="10"/>
        <v>0</v>
      </c>
      <c r="Q91" s="259">
        <f t="shared" si="11"/>
        <v>0</v>
      </c>
      <c r="R91" s="258">
        <f t="shared" si="12"/>
        <v>0</v>
      </c>
      <c r="S91" s="259">
        <f t="shared" si="13"/>
        <v>0</v>
      </c>
      <c r="T91" s="258">
        <f t="shared" si="16"/>
        <v>0</v>
      </c>
      <c r="U91" s="259">
        <f t="shared" si="17"/>
        <v>0</v>
      </c>
      <c r="X91" s="302" t="s">
        <v>33</v>
      </c>
    </row>
    <row r="92" spans="1:24" ht="20.25">
      <c r="A92" s="248"/>
      <c r="B92" s="270"/>
      <c r="C92" s="252"/>
      <c r="D92" s="80"/>
      <c r="E92" s="81"/>
      <c r="F92" s="31">
        <f t="shared" si="9"/>
      </c>
      <c r="G92" s="303">
        <f>IF(D92="","",VLOOKUP(F92,'Plan Comptable Général Commenté'!$C$5:$D$570,2,0))</f>
      </c>
      <c r="H92" s="82"/>
      <c r="I92" s="281">
        <f>IF(H92="","",VLOOKUP(H92,'Comptes Analytiques'!$A$8:$B$51,2,0))</f>
      </c>
      <c r="J92" s="33"/>
      <c r="K92" s="83"/>
      <c r="L92" s="83"/>
      <c r="M92" s="305"/>
      <c r="N92" s="254">
        <f t="shared" si="14"/>
        <v>0</v>
      </c>
      <c r="O92" s="259">
        <f t="shared" si="15"/>
        <v>0</v>
      </c>
      <c r="P92" s="258">
        <f t="shared" si="10"/>
        <v>0</v>
      </c>
      <c r="Q92" s="259">
        <f t="shared" si="11"/>
        <v>0</v>
      </c>
      <c r="R92" s="258">
        <f t="shared" si="12"/>
        <v>0</v>
      </c>
      <c r="S92" s="259">
        <f t="shared" si="13"/>
        <v>0</v>
      </c>
      <c r="T92" s="258">
        <f t="shared" si="16"/>
        <v>0</v>
      </c>
      <c r="U92" s="259">
        <f t="shared" si="17"/>
        <v>0</v>
      </c>
      <c r="X92" s="302" t="s">
        <v>35</v>
      </c>
    </row>
    <row r="93" spans="1:24" ht="20.25">
      <c r="A93" s="248"/>
      <c r="B93" s="270"/>
      <c r="C93" s="252"/>
      <c r="D93" s="80"/>
      <c r="E93" s="81"/>
      <c r="F93" s="31">
        <f t="shared" si="9"/>
      </c>
      <c r="G93" s="303">
        <f>IF(D93="","",VLOOKUP(F93,'Plan Comptable Général Commenté'!$C$5:$D$570,2,0))</f>
      </c>
      <c r="H93" s="82"/>
      <c r="I93" s="281">
        <f>IF(H93="","",VLOOKUP(H93,'Comptes Analytiques'!$A$8:$B$51,2,0))</f>
      </c>
      <c r="J93" s="33"/>
      <c r="K93" s="83"/>
      <c r="L93" s="83"/>
      <c r="M93" s="305"/>
      <c r="N93" s="254">
        <f t="shared" si="14"/>
        <v>0</v>
      </c>
      <c r="O93" s="259">
        <f t="shared" si="15"/>
        <v>0</v>
      </c>
      <c r="P93" s="258">
        <f t="shared" si="10"/>
        <v>0</v>
      </c>
      <c r="Q93" s="259">
        <f t="shared" si="11"/>
        <v>0</v>
      </c>
      <c r="R93" s="258">
        <f t="shared" si="12"/>
        <v>0</v>
      </c>
      <c r="S93" s="259">
        <f t="shared" si="13"/>
        <v>0</v>
      </c>
      <c r="T93" s="258">
        <f t="shared" si="16"/>
        <v>0</v>
      </c>
      <c r="U93" s="259">
        <f t="shared" si="17"/>
        <v>0</v>
      </c>
      <c r="X93" s="302" t="s">
        <v>300</v>
      </c>
    </row>
    <row r="94" spans="1:24" ht="20.25">
      <c r="A94" s="248"/>
      <c r="B94" s="270"/>
      <c r="C94" s="252"/>
      <c r="D94" s="80"/>
      <c r="E94" s="81"/>
      <c r="F94" s="31">
        <f t="shared" si="9"/>
      </c>
      <c r="G94" s="303">
        <f>IF(D94="","",VLOOKUP(F94,'Plan Comptable Général Commenté'!$C$5:$D$570,2,0))</f>
      </c>
      <c r="H94" s="82"/>
      <c r="I94" s="281">
        <f>IF(H94="","",VLOOKUP(H94,'Comptes Analytiques'!$A$8:$B$51,2,0))</f>
      </c>
      <c r="J94" s="33"/>
      <c r="K94" s="83"/>
      <c r="L94" s="83"/>
      <c r="M94" s="305"/>
      <c r="N94" s="254">
        <f t="shared" si="14"/>
        <v>0</v>
      </c>
      <c r="O94" s="259">
        <f t="shared" si="15"/>
        <v>0</v>
      </c>
      <c r="P94" s="258">
        <f t="shared" si="10"/>
        <v>0</v>
      </c>
      <c r="Q94" s="259">
        <f t="shared" si="11"/>
        <v>0</v>
      </c>
      <c r="R94" s="258">
        <f t="shared" si="12"/>
        <v>0</v>
      </c>
      <c r="S94" s="259">
        <f t="shared" si="13"/>
        <v>0</v>
      </c>
      <c r="T94" s="258">
        <f t="shared" si="16"/>
        <v>0</v>
      </c>
      <c r="U94" s="259">
        <f t="shared" si="17"/>
        <v>0</v>
      </c>
      <c r="X94" s="302" t="s">
        <v>93</v>
      </c>
    </row>
    <row r="95" spans="1:24" ht="20.25">
      <c r="A95" s="248"/>
      <c r="B95" s="270"/>
      <c r="C95" s="252"/>
      <c r="D95" s="80"/>
      <c r="E95" s="81"/>
      <c r="F95" s="31">
        <f t="shared" si="9"/>
      </c>
      <c r="G95" s="303">
        <f>IF(D95="","",VLOOKUP(F95,'Plan Comptable Général Commenté'!$C$5:$D$570,2,0))</f>
      </c>
      <c r="H95" s="82"/>
      <c r="I95" s="281">
        <f>IF(H95="","",VLOOKUP(H95,'Comptes Analytiques'!$A$8:$B$51,2,0))</f>
      </c>
      <c r="J95" s="33"/>
      <c r="K95" s="83"/>
      <c r="L95" s="83"/>
      <c r="M95" s="305"/>
      <c r="N95" s="254">
        <f t="shared" si="14"/>
        <v>0</v>
      </c>
      <c r="O95" s="259">
        <f t="shared" si="15"/>
        <v>0</v>
      </c>
      <c r="P95" s="258">
        <f t="shared" si="10"/>
        <v>0</v>
      </c>
      <c r="Q95" s="259">
        <f t="shared" si="11"/>
        <v>0</v>
      </c>
      <c r="R95" s="258">
        <f t="shared" si="12"/>
        <v>0</v>
      </c>
      <c r="S95" s="259">
        <f t="shared" si="13"/>
        <v>0</v>
      </c>
      <c r="T95" s="258">
        <f t="shared" si="16"/>
        <v>0</v>
      </c>
      <c r="U95" s="259">
        <f t="shared" si="17"/>
        <v>0</v>
      </c>
      <c r="X95" s="302" t="s">
        <v>335</v>
      </c>
    </row>
    <row r="96" spans="1:24" ht="20.25">
      <c r="A96" s="248"/>
      <c r="B96" s="270"/>
      <c r="C96" s="252"/>
      <c r="D96" s="80"/>
      <c r="E96" s="81"/>
      <c r="F96" s="31">
        <f t="shared" si="9"/>
      </c>
      <c r="G96" s="303">
        <f>IF(D96="","",VLOOKUP(F96,'Plan Comptable Général Commenté'!$C$5:$D$570,2,0))</f>
      </c>
      <c r="H96" s="82"/>
      <c r="I96" s="281">
        <f>IF(H96="","",VLOOKUP(H96,'Comptes Analytiques'!$A$8:$B$51,2,0))</f>
      </c>
      <c r="J96" s="33"/>
      <c r="K96" s="83"/>
      <c r="L96" s="83"/>
      <c r="M96" s="305"/>
      <c r="N96" s="254">
        <f t="shared" si="14"/>
        <v>0</v>
      </c>
      <c r="O96" s="259">
        <f t="shared" si="15"/>
        <v>0</v>
      </c>
      <c r="P96" s="258">
        <f t="shared" si="10"/>
        <v>0</v>
      </c>
      <c r="Q96" s="259">
        <f t="shared" si="11"/>
        <v>0</v>
      </c>
      <c r="R96" s="258">
        <f t="shared" si="12"/>
        <v>0</v>
      </c>
      <c r="S96" s="259">
        <f t="shared" si="13"/>
        <v>0</v>
      </c>
      <c r="T96" s="258">
        <f t="shared" si="16"/>
        <v>0</v>
      </c>
      <c r="U96" s="259">
        <f t="shared" si="17"/>
        <v>0</v>
      </c>
      <c r="X96" s="302" t="s">
        <v>337</v>
      </c>
    </row>
    <row r="97" spans="1:24" ht="20.25">
      <c r="A97" s="248"/>
      <c r="B97" s="270"/>
      <c r="C97" s="252"/>
      <c r="D97" s="80"/>
      <c r="E97" s="81"/>
      <c r="F97" s="31">
        <f t="shared" si="9"/>
      </c>
      <c r="G97" s="303">
        <f>IF(D97="","",VLOOKUP(F97,'Plan Comptable Général Commenté'!$C$5:$D$570,2,0))</f>
      </c>
      <c r="H97" s="82"/>
      <c r="I97" s="281">
        <f>IF(H97="","",VLOOKUP(H97,'Comptes Analytiques'!$A$8:$B$51,2,0))</f>
      </c>
      <c r="J97" s="33"/>
      <c r="K97" s="84"/>
      <c r="L97" s="84"/>
      <c r="M97" s="305"/>
      <c r="N97" s="255">
        <f t="shared" si="14"/>
        <v>0</v>
      </c>
      <c r="O97" s="261">
        <f t="shared" si="15"/>
        <v>0</v>
      </c>
      <c r="P97" s="260">
        <f t="shared" si="10"/>
        <v>0</v>
      </c>
      <c r="Q97" s="261">
        <f t="shared" si="11"/>
        <v>0</v>
      </c>
      <c r="R97" s="260">
        <f t="shared" si="12"/>
        <v>0</v>
      </c>
      <c r="S97" s="261">
        <f t="shared" si="13"/>
        <v>0</v>
      </c>
      <c r="T97" s="258">
        <f t="shared" si="16"/>
        <v>0</v>
      </c>
      <c r="U97" s="259">
        <f t="shared" si="17"/>
        <v>0</v>
      </c>
      <c r="X97" s="302" t="s">
        <v>339</v>
      </c>
    </row>
    <row r="98" spans="1:21" ht="20.25">
      <c r="A98" s="248"/>
      <c r="B98" s="270"/>
      <c r="C98" s="252"/>
      <c r="D98" s="80"/>
      <c r="E98" s="81"/>
      <c r="F98" s="31">
        <f t="shared" si="9"/>
      </c>
      <c r="G98" s="303">
        <f>IF(D98="","",VLOOKUP(F98,'Plan Comptable Général Commenté'!$C$5:$D$570,2,0))</f>
      </c>
      <c r="H98" s="82"/>
      <c r="I98" s="281">
        <f>IF(H98="","",VLOOKUP(H98,'Comptes Analytiques'!$A$8:$B$51,2,0))</f>
      </c>
      <c r="J98" s="33"/>
      <c r="K98" s="84"/>
      <c r="L98" s="84"/>
      <c r="M98" s="305"/>
      <c r="N98" s="255">
        <f t="shared" si="14"/>
        <v>0</v>
      </c>
      <c r="O98" s="261">
        <f t="shared" si="15"/>
        <v>0</v>
      </c>
      <c r="P98" s="260">
        <f t="shared" si="10"/>
        <v>0</v>
      </c>
      <c r="Q98" s="261">
        <f t="shared" si="11"/>
        <v>0</v>
      </c>
      <c r="R98" s="260">
        <f t="shared" si="12"/>
        <v>0</v>
      </c>
      <c r="S98" s="261">
        <f t="shared" si="13"/>
        <v>0</v>
      </c>
      <c r="T98" s="258">
        <f t="shared" si="16"/>
        <v>0</v>
      </c>
      <c r="U98" s="259">
        <f t="shared" si="17"/>
        <v>0</v>
      </c>
    </row>
    <row r="99" spans="1:21" ht="20.25">
      <c r="A99" s="248"/>
      <c r="B99" s="270"/>
      <c r="C99" s="252"/>
      <c r="D99" s="80"/>
      <c r="E99" s="81"/>
      <c r="F99" s="31">
        <f t="shared" si="9"/>
      </c>
      <c r="G99" s="303">
        <f>IF(D99="","",VLOOKUP(F99,'Plan Comptable Général Commenté'!$C$5:$D$570,2,0))</f>
      </c>
      <c r="H99" s="82"/>
      <c r="I99" s="281">
        <f>IF(H99="","",VLOOKUP(H99,'Comptes Analytiques'!$A$8:$B$51,2,0))</f>
      </c>
      <c r="J99" s="33"/>
      <c r="K99" s="84"/>
      <c r="L99" s="84"/>
      <c r="M99" s="305"/>
      <c r="N99" s="255">
        <f t="shared" si="14"/>
        <v>0</v>
      </c>
      <c r="O99" s="261">
        <f t="shared" si="15"/>
        <v>0</v>
      </c>
      <c r="P99" s="260">
        <f t="shared" si="10"/>
        <v>0</v>
      </c>
      <c r="Q99" s="261">
        <f t="shared" si="11"/>
        <v>0</v>
      </c>
      <c r="R99" s="260">
        <f t="shared" si="12"/>
        <v>0</v>
      </c>
      <c r="S99" s="261">
        <f t="shared" si="13"/>
        <v>0</v>
      </c>
      <c r="T99" s="258">
        <f t="shared" si="16"/>
        <v>0</v>
      </c>
      <c r="U99" s="259">
        <f t="shared" si="17"/>
        <v>0</v>
      </c>
    </row>
    <row r="100" spans="1:21" ht="20.25">
      <c r="A100" s="248"/>
      <c r="B100" s="270"/>
      <c r="C100" s="252"/>
      <c r="D100" s="80"/>
      <c r="E100" s="81"/>
      <c r="F100" s="31">
        <f t="shared" si="9"/>
      </c>
      <c r="G100" s="303">
        <f>IF(D100="","",VLOOKUP(F100,'Plan Comptable Général Commenté'!$C$5:$D$570,2,0))</f>
      </c>
      <c r="H100" s="82"/>
      <c r="I100" s="281">
        <f>IF(H100="","",VLOOKUP(H100,'Comptes Analytiques'!$A$8:$B$51,2,0))</f>
      </c>
      <c r="J100" s="33"/>
      <c r="K100" s="84"/>
      <c r="L100" s="84"/>
      <c r="M100" s="305"/>
      <c r="N100" s="255">
        <f t="shared" si="14"/>
        <v>0</v>
      </c>
      <c r="O100" s="261">
        <f t="shared" si="15"/>
        <v>0</v>
      </c>
      <c r="P100" s="260">
        <f t="shared" si="10"/>
        <v>0</v>
      </c>
      <c r="Q100" s="261">
        <f t="shared" si="11"/>
        <v>0</v>
      </c>
      <c r="R100" s="260">
        <f t="shared" si="12"/>
        <v>0</v>
      </c>
      <c r="S100" s="261">
        <f t="shared" si="13"/>
        <v>0</v>
      </c>
      <c r="T100" s="258">
        <f t="shared" si="16"/>
        <v>0</v>
      </c>
      <c r="U100" s="259">
        <f t="shared" si="17"/>
        <v>0</v>
      </c>
    </row>
    <row r="101" spans="1:21" ht="20.25">
      <c r="A101" s="253"/>
      <c r="B101" s="270"/>
      <c r="C101" s="252"/>
      <c r="D101" s="80"/>
      <c r="E101" s="81"/>
      <c r="F101" s="31">
        <f t="shared" si="9"/>
      </c>
      <c r="G101" s="303">
        <f>IF(D101="","",VLOOKUP(F101,'Plan Comptable Général Commenté'!$C$5:$D$570,2,0))</f>
      </c>
      <c r="H101" s="82"/>
      <c r="I101" s="281">
        <f>IF(H101="","",VLOOKUP(H101,'Comptes Analytiques'!$A$8:$B$51,2,0))</f>
      </c>
      <c r="J101" s="33"/>
      <c r="K101" s="84"/>
      <c r="L101" s="84"/>
      <c r="M101" s="305"/>
      <c r="N101" s="255">
        <f t="shared" si="14"/>
        <v>0</v>
      </c>
      <c r="O101" s="261">
        <f t="shared" si="15"/>
        <v>0</v>
      </c>
      <c r="P101" s="260">
        <f t="shared" si="10"/>
        <v>0</v>
      </c>
      <c r="Q101" s="261">
        <f t="shared" si="11"/>
        <v>0</v>
      </c>
      <c r="R101" s="260">
        <f t="shared" si="12"/>
        <v>0</v>
      </c>
      <c r="S101" s="261">
        <f t="shared" si="13"/>
        <v>0</v>
      </c>
      <c r="T101" s="258">
        <f t="shared" si="16"/>
        <v>0</v>
      </c>
      <c r="U101" s="259">
        <f t="shared" si="17"/>
        <v>0</v>
      </c>
    </row>
    <row r="102" spans="1:21" ht="20.25">
      <c r="A102" s="78"/>
      <c r="B102" s="270"/>
      <c r="C102" s="79"/>
      <c r="D102" s="80"/>
      <c r="E102" s="81"/>
      <c r="F102" s="31">
        <f t="shared" si="9"/>
      </c>
      <c r="G102" s="303">
        <f>IF(D102="","",VLOOKUP(F102,'Plan Comptable Général Commenté'!$C$5:$D$570,2,0))</f>
      </c>
      <c r="H102" s="82"/>
      <c r="I102" s="281">
        <f>IF(H102="","",VLOOKUP(H102,'Comptes Analytiques'!$A$8:$B$51,2,0))</f>
      </c>
      <c r="J102" s="33"/>
      <c r="K102" s="84"/>
      <c r="L102" s="84"/>
      <c r="M102" s="305"/>
      <c r="N102" s="255">
        <f t="shared" si="14"/>
        <v>0</v>
      </c>
      <c r="O102" s="261">
        <f t="shared" si="15"/>
        <v>0</v>
      </c>
      <c r="P102" s="260">
        <f t="shared" si="10"/>
        <v>0</v>
      </c>
      <c r="Q102" s="261">
        <f t="shared" si="11"/>
        <v>0</v>
      </c>
      <c r="R102" s="260">
        <f t="shared" si="12"/>
        <v>0</v>
      </c>
      <c r="S102" s="261">
        <f t="shared" si="13"/>
        <v>0</v>
      </c>
      <c r="T102" s="258">
        <f t="shared" si="16"/>
        <v>0</v>
      </c>
      <c r="U102" s="259">
        <f t="shared" si="17"/>
        <v>0</v>
      </c>
    </row>
    <row r="103" spans="1:21" ht="20.25">
      <c r="A103" s="78"/>
      <c r="B103" s="270"/>
      <c r="C103" s="79"/>
      <c r="D103" s="80"/>
      <c r="E103" s="81"/>
      <c r="F103" s="31">
        <f t="shared" si="9"/>
      </c>
      <c r="G103" s="303">
        <f>IF(D103="","",VLOOKUP(F103,'Plan Comptable Général Commenté'!$C$5:$D$570,2,0))</f>
      </c>
      <c r="H103" s="82"/>
      <c r="I103" s="281">
        <f>IF(H103="","",VLOOKUP(H103,'Comptes Analytiques'!$A$8:$B$51,2,0))</f>
      </c>
      <c r="J103" s="33"/>
      <c r="K103" s="84"/>
      <c r="L103" s="84"/>
      <c r="M103" s="305"/>
      <c r="N103" s="255">
        <f t="shared" si="14"/>
        <v>0</v>
      </c>
      <c r="O103" s="261">
        <f t="shared" si="15"/>
        <v>0</v>
      </c>
      <c r="P103" s="260">
        <f t="shared" si="10"/>
        <v>0</v>
      </c>
      <c r="Q103" s="261">
        <f t="shared" si="11"/>
        <v>0</v>
      </c>
      <c r="R103" s="260">
        <f t="shared" si="12"/>
        <v>0</v>
      </c>
      <c r="S103" s="261">
        <f t="shared" si="13"/>
        <v>0</v>
      </c>
      <c r="T103" s="258">
        <f t="shared" si="16"/>
        <v>0</v>
      </c>
      <c r="U103" s="259">
        <f t="shared" si="17"/>
        <v>0</v>
      </c>
    </row>
    <row r="104" spans="1:21" ht="20.25">
      <c r="A104" s="78"/>
      <c r="B104" s="270"/>
      <c r="C104" s="79"/>
      <c r="D104" s="80"/>
      <c r="E104" s="81"/>
      <c r="F104" s="31">
        <f t="shared" si="9"/>
      </c>
      <c r="G104" s="303">
        <f>IF(D104="","",VLOOKUP(F104,'Plan Comptable Général Commenté'!$C$5:$D$570,2,0))</f>
      </c>
      <c r="H104" s="82"/>
      <c r="I104" s="281">
        <f>IF(H104="","",VLOOKUP(H104,'Comptes Analytiques'!$A$8:$B$51,2,0))</f>
      </c>
      <c r="J104" s="33"/>
      <c r="K104" s="84"/>
      <c r="L104" s="84"/>
      <c r="M104" s="305"/>
      <c r="N104" s="255">
        <f t="shared" si="14"/>
        <v>0</v>
      </c>
      <c r="O104" s="261">
        <f t="shared" si="15"/>
        <v>0</v>
      </c>
      <c r="P104" s="260">
        <f t="shared" si="10"/>
        <v>0</v>
      </c>
      <c r="Q104" s="261">
        <f t="shared" si="11"/>
        <v>0</v>
      </c>
      <c r="R104" s="260">
        <f t="shared" si="12"/>
        <v>0</v>
      </c>
      <c r="S104" s="261">
        <f t="shared" si="13"/>
        <v>0</v>
      </c>
      <c r="T104" s="258">
        <f t="shared" si="16"/>
        <v>0</v>
      </c>
      <c r="U104" s="259">
        <f t="shared" si="17"/>
        <v>0</v>
      </c>
    </row>
    <row r="105" spans="1:21" ht="20.25">
      <c r="A105" s="78"/>
      <c r="B105" s="270"/>
      <c r="C105" s="79"/>
      <c r="D105" s="80"/>
      <c r="E105" s="81"/>
      <c r="F105" s="31">
        <f t="shared" si="9"/>
      </c>
      <c r="G105" s="303">
        <f>IF(D105="","",VLOOKUP(F105,'Plan Comptable Général Commenté'!$C$5:$D$570,2,0))</f>
      </c>
      <c r="H105" s="82"/>
      <c r="I105" s="281">
        <f>IF(H105="","",VLOOKUP(H105,'Comptes Analytiques'!$A$8:$B$51,2,0))</f>
      </c>
      <c r="J105" s="33"/>
      <c r="K105" s="84"/>
      <c r="L105" s="84"/>
      <c r="M105" s="305"/>
      <c r="N105" s="255">
        <f t="shared" si="14"/>
        <v>0</v>
      </c>
      <c r="O105" s="261">
        <f t="shared" si="15"/>
        <v>0</v>
      </c>
      <c r="P105" s="260">
        <f t="shared" si="10"/>
        <v>0</v>
      </c>
      <c r="Q105" s="261">
        <f t="shared" si="11"/>
        <v>0</v>
      </c>
      <c r="R105" s="260">
        <f t="shared" si="12"/>
        <v>0</v>
      </c>
      <c r="S105" s="261">
        <f t="shared" si="13"/>
        <v>0</v>
      </c>
      <c r="T105" s="258">
        <f t="shared" si="16"/>
        <v>0</v>
      </c>
      <c r="U105" s="259">
        <f t="shared" si="17"/>
        <v>0</v>
      </c>
    </row>
    <row r="106" spans="1:21" ht="20.25">
      <c r="A106" s="78"/>
      <c r="B106" s="270"/>
      <c r="C106" s="79"/>
      <c r="D106" s="80"/>
      <c r="E106" s="81"/>
      <c r="F106" s="31">
        <f t="shared" si="9"/>
      </c>
      <c r="G106" s="303">
        <f>IF(D106="","",VLOOKUP(F106,'Plan Comptable Général Commenté'!$C$5:$D$570,2,0))</f>
      </c>
      <c r="H106" s="82"/>
      <c r="I106" s="281">
        <f>IF(H106="","",VLOOKUP(H106,'Comptes Analytiques'!$A$8:$B$51,2,0))</f>
      </c>
      <c r="J106" s="33"/>
      <c r="K106" s="84"/>
      <c r="L106" s="84"/>
      <c r="M106" s="305"/>
      <c r="N106" s="255">
        <f t="shared" si="14"/>
        <v>0</v>
      </c>
      <c r="O106" s="261">
        <f t="shared" si="15"/>
        <v>0</v>
      </c>
      <c r="P106" s="260">
        <f t="shared" si="10"/>
        <v>0</v>
      </c>
      <c r="Q106" s="261">
        <f t="shared" si="11"/>
        <v>0</v>
      </c>
      <c r="R106" s="260">
        <f t="shared" si="12"/>
        <v>0</v>
      </c>
      <c r="S106" s="261">
        <f t="shared" si="13"/>
        <v>0</v>
      </c>
      <c r="T106" s="258">
        <f t="shared" si="16"/>
        <v>0</v>
      </c>
      <c r="U106" s="259">
        <f t="shared" si="17"/>
        <v>0</v>
      </c>
    </row>
    <row r="107" spans="1:21" ht="20.25">
      <c r="A107" s="78"/>
      <c r="B107" s="270"/>
      <c r="C107" s="79"/>
      <c r="D107" s="80"/>
      <c r="E107" s="81"/>
      <c r="F107" s="31">
        <f t="shared" si="9"/>
      </c>
      <c r="G107" s="303">
        <f>IF(D107="","",VLOOKUP(F107,'Plan Comptable Général Commenté'!$C$5:$D$570,2,0))</f>
      </c>
      <c r="H107" s="82"/>
      <c r="I107" s="281">
        <f>IF(H107="","",VLOOKUP(H107,'Comptes Analytiques'!$A$8:$B$51,2,0))</f>
      </c>
      <c r="J107" s="33"/>
      <c r="K107" s="84"/>
      <c r="L107" s="84"/>
      <c r="M107" s="305"/>
      <c r="N107" s="255">
        <f t="shared" si="14"/>
        <v>0</v>
      </c>
      <c r="O107" s="261">
        <f t="shared" si="15"/>
        <v>0</v>
      </c>
      <c r="P107" s="260">
        <f t="shared" si="10"/>
        <v>0</v>
      </c>
      <c r="Q107" s="261">
        <f t="shared" si="11"/>
        <v>0</v>
      </c>
      <c r="R107" s="260">
        <f t="shared" si="12"/>
        <v>0</v>
      </c>
      <c r="S107" s="261">
        <f t="shared" si="13"/>
        <v>0</v>
      </c>
      <c r="T107" s="258">
        <f t="shared" si="16"/>
        <v>0</v>
      </c>
      <c r="U107" s="259">
        <f t="shared" si="17"/>
        <v>0</v>
      </c>
    </row>
    <row r="108" spans="1:21" ht="20.25">
      <c r="A108" s="78"/>
      <c r="B108" s="270"/>
      <c r="C108" s="79"/>
      <c r="D108" s="80"/>
      <c r="E108" s="81"/>
      <c r="F108" s="31">
        <f t="shared" si="9"/>
      </c>
      <c r="G108" s="303">
        <f>IF(D108="","",VLOOKUP(F108,'Plan Comptable Général Commenté'!$C$5:$D$570,2,0))</f>
      </c>
      <c r="H108" s="82"/>
      <c r="I108" s="281">
        <f>IF(H108="","",VLOOKUP(H108,'Comptes Analytiques'!$A$8:$B$51,2,0))</f>
      </c>
      <c r="J108" s="33"/>
      <c r="K108" s="84"/>
      <c r="L108" s="84"/>
      <c r="M108" s="305"/>
      <c r="N108" s="255">
        <f t="shared" si="14"/>
        <v>0</v>
      </c>
      <c r="O108" s="261">
        <f t="shared" si="15"/>
        <v>0</v>
      </c>
      <c r="P108" s="260">
        <f t="shared" si="10"/>
        <v>0</v>
      </c>
      <c r="Q108" s="261">
        <f t="shared" si="11"/>
        <v>0</v>
      </c>
      <c r="R108" s="260">
        <f t="shared" si="12"/>
        <v>0</v>
      </c>
      <c r="S108" s="261">
        <f t="shared" si="13"/>
        <v>0</v>
      </c>
      <c r="T108" s="258">
        <f t="shared" si="16"/>
        <v>0</v>
      </c>
      <c r="U108" s="259">
        <f t="shared" si="17"/>
        <v>0</v>
      </c>
    </row>
    <row r="109" spans="1:21" ht="20.25">
      <c r="A109" s="78"/>
      <c r="B109" s="270"/>
      <c r="C109" s="79"/>
      <c r="D109" s="80"/>
      <c r="E109" s="81"/>
      <c r="F109" s="31">
        <f t="shared" si="9"/>
      </c>
      <c r="G109" s="303">
        <f>IF(D109="","",VLOOKUP(F109,'Plan Comptable Général Commenté'!$C$5:$D$570,2,0))</f>
      </c>
      <c r="H109" s="82"/>
      <c r="I109" s="281">
        <f>IF(H109="","",VLOOKUP(H109,'Comptes Analytiques'!$A$8:$B$51,2,0))</f>
      </c>
      <c r="J109" s="33"/>
      <c r="K109" s="84"/>
      <c r="L109" s="84"/>
      <c r="M109" s="305"/>
      <c r="N109" s="255">
        <f t="shared" si="14"/>
        <v>0</v>
      </c>
      <c r="O109" s="261">
        <f t="shared" si="15"/>
        <v>0</v>
      </c>
      <c r="P109" s="260">
        <f t="shared" si="10"/>
        <v>0</v>
      </c>
      <c r="Q109" s="261">
        <f t="shared" si="11"/>
        <v>0</v>
      </c>
      <c r="R109" s="260">
        <f t="shared" si="12"/>
        <v>0</v>
      </c>
      <c r="S109" s="261">
        <f t="shared" si="13"/>
        <v>0</v>
      </c>
      <c r="T109" s="258">
        <f t="shared" si="16"/>
        <v>0</v>
      </c>
      <c r="U109" s="259">
        <f t="shared" si="17"/>
        <v>0</v>
      </c>
    </row>
    <row r="110" spans="1:21" ht="20.25">
      <c r="A110" s="78"/>
      <c r="B110" s="270"/>
      <c r="C110" s="79"/>
      <c r="D110" s="80"/>
      <c r="E110" s="81"/>
      <c r="F110" s="31">
        <f t="shared" si="9"/>
      </c>
      <c r="G110" s="303">
        <f>IF(D110="","",VLOOKUP(F110,'Plan Comptable Général Commenté'!$C$5:$D$570,2,0))</f>
      </c>
      <c r="H110" s="82"/>
      <c r="I110" s="281">
        <f>IF(H110="","",VLOOKUP(H110,'Comptes Analytiques'!$A$8:$B$51,2,0))</f>
      </c>
      <c r="J110" s="33"/>
      <c r="K110" s="84"/>
      <c r="L110" s="84"/>
      <c r="M110" s="305"/>
      <c r="N110" s="255">
        <f t="shared" si="14"/>
        <v>0</v>
      </c>
      <c r="O110" s="261">
        <f t="shared" si="15"/>
        <v>0</v>
      </c>
      <c r="P110" s="260">
        <f t="shared" si="10"/>
        <v>0</v>
      </c>
      <c r="Q110" s="261">
        <f t="shared" si="11"/>
        <v>0</v>
      </c>
      <c r="R110" s="260">
        <f t="shared" si="12"/>
        <v>0</v>
      </c>
      <c r="S110" s="261">
        <f t="shared" si="13"/>
        <v>0</v>
      </c>
      <c r="T110" s="258">
        <f t="shared" si="16"/>
        <v>0</v>
      </c>
      <c r="U110" s="259">
        <f t="shared" si="17"/>
        <v>0</v>
      </c>
    </row>
    <row r="111" spans="1:21" ht="20.25">
      <c r="A111" s="78"/>
      <c r="B111" s="270"/>
      <c r="C111" s="79"/>
      <c r="D111" s="80"/>
      <c r="E111" s="81"/>
      <c r="F111" s="31">
        <f t="shared" si="9"/>
      </c>
      <c r="G111" s="303">
        <f>IF(D111="","",VLOOKUP(F111,'Plan Comptable Général Commenté'!$C$5:$D$570,2,0))</f>
      </c>
      <c r="H111" s="82"/>
      <c r="I111" s="281">
        <f>IF(H111="","",VLOOKUP(H111,'Comptes Analytiques'!$A$8:$B$51,2,0))</f>
      </c>
      <c r="J111" s="33"/>
      <c r="K111" s="84"/>
      <c r="L111" s="84"/>
      <c r="M111" s="305"/>
      <c r="N111" s="255">
        <f t="shared" si="14"/>
        <v>0</v>
      </c>
      <c r="O111" s="261">
        <f t="shared" si="15"/>
        <v>0</v>
      </c>
      <c r="P111" s="260">
        <f t="shared" si="10"/>
        <v>0</v>
      </c>
      <c r="Q111" s="261">
        <f t="shared" si="11"/>
        <v>0</v>
      </c>
      <c r="R111" s="260">
        <f t="shared" si="12"/>
        <v>0</v>
      </c>
      <c r="S111" s="261">
        <f t="shared" si="13"/>
        <v>0</v>
      </c>
      <c r="T111" s="258">
        <f t="shared" si="16"/>
        <v>0</v>
      </c>
      <c r="U111" s="259">
        <f t="shared" si="17"/>
        <v>0</v>
      </c>
    </row>
    <row r="112" spans="1:21" ht="20.25">
      <c r="A112" s="78"/>
      <c r="B112" s="270"/>
      <c r="C112" s="79"/>
      <c r="D112" s="80"/>
      <c r="E112" s="81"/>
      <c r="F112" s="31">
        <f t="shared" si="9"/>
      </c>
      <c r="G112" s="303">
        <f>IF(D112="","",VLOOKUP(F112,'Plan Comptable Général Commenté'!$C$5:$D$570,2,0))</f>
      </c>
      <c r="H112" s="82"/>
      <c r="I112" s="281">
        <f>IF(H112="","",VLOOKUP(H112,'Comptes Analytiques'!$A$8:$B$51,2,0))</f>
      </c>
      <c r="J112" s="33"/>
      <c r="K112" s="84"/>
      <c r="L112" s="84"/>
      <c r="M112" s="305"/>
      <c r="N112" s="255">
        <f t="shared" si="14"/>
        <v>0</v>
      </c>
      <c r="O112" s="261">
        <f t="shared" si="15"/>
        <v>0</v>
      </c>
      <c r="P112" s="260">
        <f t="shared" si="10"/>
        <v>0</v>
      </c>
      <c r="Q112" s="261">
        <f t="shared" si="11"/>
        <v>0</v>
      </c>
      <c r="R112" s="260">
        <f t="shared" si="12"/>
        <v>0</v>
      </c>
      <c r="S112" s="261">
        <f t="shared" si="13"/>
        <v>0</v>
      </c>
      <c r="T112" s="258">
        <f t="shared" si="16"/>
        <v>0</v>
      </c>
      <c r="U112" s="259">
        <f t="shared" si="17"/>
        <v>0</v>
      </c>
    </row>
    <row r="113" spans="1:21" ht="20.25">
      <c r="A113" s="78"/>
      <c r="B113" s="270"/>
      <c r="C113" s="79"/>
      <c r="D113" s="80"/>
      <c r="E113" s="81"/>
      <c r="F113" s="31">
        <f t="shared" si="9"/>
      </c>
      <c r="G113" s="303">
        <f>IF(D113="","",VLOOKUP(F113,'Plan Comptable Général Commenté'!$C$5:$D$570,2,0))</f>
      </c>
      <c r="H113" s="82"/>
      <c r="I113" s="281">
        <f>IF(H113="","",VLOOKUP(H113,'Comptes Analytiques'!$A$8:$B$51,2,0))</f>
      </c>
      <c r="J113" s="33"/>
      <c r="K113" s="84"/>
      <c r="L113" s="84"/>
      <c r="M113" s="305"/>
      <c r="N113" s="255">
        <f t="shared" si="14"/>
        <v>0</v>
      </c>
      <c r="O113" s="261">
        <f t="shared" si="15"/>
        <v>0</v>
      </c>
      <c r="P113" s="260">
        <f t="shared" si="10"/>
        <v>0</v>
      </c>
      <c r="Q113" s="261">
        <f t="shared" si="11"/>
        <v>0</v>
      </c>
      <c r="R113" s="260">
        <f t="shared" si="12"/>
        <v>0</v>
      </c>
      <c r="S113" s="261">
        <f t="shared" si="13"/>
        <v>0</v>
      </c>
      <c r="T113" s="258">
        <f t="shared" si="16"/>
        <v>0</v>
      </c>
      <c r="U113" s="259">
        <f t="shared" si="17"/>
        <v>0</v>
      </c>
    </row>
    <row r="114" spans="1:21" ht="20.25">
      <c r="A114" s="78"/>
      <c r="B114" s="270"/>
      <c r="C114" s="79"/>
      <c r="D114" s="80"/>
      <c r="E114" s="81"/>
      <c r="F114" s="31">
        <f t="shared" si="9"/>
      </c>
      <c r="G114" s="303">
        <f>IF(D114="","",VLOOKUP(F114,'Plan Comptable Général Commenté'!$C$5:$D$570,2,0))</f>
      </c>
      <c r="H114" s="82"/>
      <c r="I114" s="281">
        <f>IF(H114="","",VLOOKUP(H114,'Comptes Analytiques'!$A$8:$B$51,2,0))</f>
      </c>
      <c r="J114" s="33"/>
      <c r="K114" s="84"/>
      <c r="L114" s="84"/>
      <c r="M114" s="305"/>
      <c r="N114" s="255">
        <f t="shared" si="14"/>
        <v>0</v>
      </c>
      <c r="O114" s="261">
        <f t="shared" si="15"/>
        <v>0</v>
      </c>
      <c r="P114" s="260">
        <f t="shared" si="10"/>
        <v>0</v>
      </c>
      <c r="Q114" s="261">
        <f t="shared" si="11"/>
        <v>0</v>
      </c>
      <c r="R114" s="260">
        <f t="shared" si="12"/>
        <v>0</v>
      </c>
      <c r="S114" s="261">
        <f t="shared" si="13"/>
        <v>0</v>
      </c>
      <c r="T114" s="258">
        <f t="shared" si="16"/>
        <v>0</v>
      </c>
      <c r="U114" s="259">
        <f t="shared" si="17"/>
        <v>0</v>
      </c>
    </row>
    <row r="115" spans="1:21" ht="20.25">
      <c r="A115" s="78"/>
      <c r="B115" s="270"/>
      <c r="C115" s="79"/>
      <c r="D115" s="80"/>
      <c r="E115" s="81"/>
      <c r="F115" s="31">
        <f t="shared" si="9"/>
      </c>
      <c r="G115" s="303">
        <f>IF(D115="","",VLOOKUP(F115,'Plan Comptable Général Commenté'!$C$5:$D$570,2,0))</f>
      </c>
      <c r="H115" s="82"/>
      <c r="I115" s="281">
        <f>IF(H115="","",VLOOKUP(H115,'Comptes Analytiques'!$A$8:$B$51,2,0))</f>
      </c>
      <c r="J115" s="33"/>
      <c r="K115" s="84"/>
      <c r="L115" s="84"/>
      <c r="M115" s="305"/>
      <c r="N115" s="255">
        <f t="shared" si="14"/>
        <v>0</v>
      </c>
      <c r="O115" s="261">
        <f t="shared" si="15"/>
        <v>0</v>
      </c>
      <c r="P115" s="260">
        <f t="shared" si="10"/>
        <v>0</v>
      </c>
      <c r="Q115" s="261">
        <f t="shared" si="11"/>
        <v>0</v>
      </c>
      <c r="R115" s="260">
        <f t="shared" si="12"/>
        <v>0</v>
      </c>
      <c r="S115" s="261">
        <f t="shared" si="13"/>
        <v>0</v>
      </c>
      <c r="T115" s="258">
        <f t="shared" si="16"/>
        <v>0</v>
      </c>
      <c r="U115" s="259">
        <f t="shared" si="17"/>
        <v>0</v>
      </c>
    </row>
    <row r="116" spans="1:21" ht="20.25">
      <c r="A116" s="78"/>
      <c r="B116" s="270"/>
      <c r="C116" s="79"/>
      <c r="D116" s="80"/>
      <c r="E116" s="81"/>
      <c r="F116" s="31">
        <f t="shared" si="9"/>
      </c>
      <c r="G116" s="303">
        <f>IF(D116="","",VLOOKUP(F116,'Plan Comptable Général Commenté'!$C$5:$D$570,2,0))</f>
      </c>
      <c r="H116" s="82"/>
      <c r="I116" s="281">
        <f>IF(H116="","",VLOOKUP(H116,'Comptes Analytiques'!$A$8:$B$51,2,0))</f>
      </c>
      <c r="J116" s="33"/>
      <c r="K116" s="84"/>
      <c r="L116" s="84"/>
      <c r="M116" s="305"/>
      <c r="N116" s="255">
        <f t="shared" si="14"/>
        <v>0</v>
      </c>
      <c r="O116" s="261">
        <f t="shared" si="15"/>
        <v>0</v>
      </c>
      <c r="P116" s="260">
        <f t="shared" si="10"/>
        <v>0</v>
      </c>
      <c r="Q116" s="261">
        <f t="shared" si="11"/>
        <v>0</v>
      </c>
      <c r="R116" s="260">
        <f t="shared" si="12"/>
        <v>0</v>
      </c>
      <c r="S116" s="261">
        <f t="shared" si="13"/>
        <v>0</v>
      </c>
      <c r="T116" s="258">
        <f t="shared" si="16"/>
        <v>0</v>
      </c>
      <c r="U116" s="259">
        <f t="shared" si="17"/>
        <v>0</v>
      </c>
    </row>
    <row r="117" spans="1:21" ht="20.25">
      <c r="A117" s="78"/>
      <c r="B117" s="270"/>
      <c r="C117" s="79"/>
      <c r="D117" s="80"/>
      <c r="E117" s="81"/>
      <c r="F117" s="31">
        <f t="shared" si="9"/>
      </c>
      <c r="G117" s="303">
        <f>IF(D117="","",VLOOKUP(F117,'Plan Comptable Général Commenté'!$C$5:$D$570,2,0))</f>
      </c>
      <c r="H117" s="82"/>
      <c r="I117" s="281">
        <f>IF(H117="","",VLOOKUP(H117,'Comptes Analytiques'!$A$8:$B$51,2,0))</f>
      </c>
      <c r="J117" s="33"/>
      <c r="K117" s="84"/>
      <c r="L117" s="84"/>
      <c r="M117" s="305"/>
      <c r="N117" s="255">
        <f t="shared" si="14"/>
        <v>0</v>
      </c>
      <c r="O117" s="261">
        <f t="shared" si="15"/>
        <v>0</v>
      </c>
      <c r="P117" s="260">
        <f t="shared" si="10"/>
        <v>0</v>
      </c>
      <c r="Q117" s="261">
        <f t="shared" si="11"/>
        <v>0</v>
      </c>
      <c r="R117" s="260">
        <f t="shared" si="12"/>
        <v>0</v>
      </c>
      <c r="S117" s="261">
        <f t="shared" si="13"/>
        <v>0</v>
      </c>
      <c r="T117" s="258">
        <f t="shared" si="16"/>
        <v>0</v>
      </c>
      <c r="U117" s="259">
        <f t="shared" si="17"/>
        <v>0</v>
      </c>
    </row>
    <row r="118" spans="1:21" ht="20.25">
      <c r="A118" s="78"/>
      <c r="B118" s="270"/>
      <c r="C118" s="79"/>
      <c r="D118" s="80"/>
      <c r="E118" s="81"/>
      <c r="F118" s="31">
        <f t="shared" si="9"/>
      </c>
      <c r="G118" s="303">
        <f>IF(D118="","",VLOOKUP(F118,'Plan Comptable Général Commenté'!$C$5:$D$570,2,0))</f>
      </c>
      <c r="H118" s="82"/>
      <c r="I118" s="281">
        <f>IF(H118="","",VLOOKUP(H118,'Comptes Analytiques'!$A$8:$B$51,2,0))</f>
      </c>
      <c r="J118" s="33"/>
      <c r="K118" s="84"/>
      <c r="L118" s="84"/>
      <c r="M118" s="305"/>
      <c r="N118" s="255">
        <f t="shared" si="14"/>
        <v>0</v>
      </c>
      <c r="O118" s="261">
        <f t="shared" si="15"/>
        <v>0</v>
      </c>
      <c r="P118" s="260">
        <f t="shared" si="10"/>
        <v>0</v>
      </c>
      <c r="Q118" s="261">
        <f t="shared" si="11"/>
        <v>0</v>
      </c>
      <c r="R118" s="260">
        <f t="shared" si="12"/>
        <v>0</v>
      </c>
      <c r="S118" s="261">
        <f t="shared" si="13"/>
        <v>0</v>
      </c>
      <c r="T118" s="258">
        <f t="shared" si="16"/>
        <v>0</v>
      </c>
      <c r="U118" s="259">
        <f t="shared" si="17"/>
        <v>0</v>
      </c>
    </row>
    <row r="119" spans="1:21" ht="20.25">
      <c r="A119" s="78"/>
      <c r="B119" s="270"/>
      <c r="C119" s="79"/>
      <c r="D119" s="80"/>
      <c r="E119" s="81"/>
      <c r="F119" s="31">
        <f t="shared" si="9"/>
      </c>
      <c r="G119" s="303">
        <f>IF(D119="","",VLOOKUP(F119,'Plan Comptable Général Commenté'!$C$5:$D$570,2,0))</f>
      </c>
      <c r="H119" s="82"/>
      <c r="I119" s="281">
        <f>IF(H119="","",VLOOKUP(H119,'Comptes Analytiques'!$A$8:$B$51,2,0))</f>
      </c>
      <c r="J119" s="33"/>
      <c r="K119" s="84"/>
      <c r="L119" s="84"/>
      <c r="M119" s="305"/>
      <c r="N119" s="255">
        <f t="shared" si="14"/>
        <v>0</v>
      </c>
      <c r="O119" s="261">
        <f t="shared" si="15"/>
        <v>0</v>
      </c>
      <c r="P119" s="260">
        <f t="shared" si="10"/>
        <v>0</v>
      </c>
      <c r="Q119" s="261">
        <f t="shared" si="11"/>
        <v>0</v>
      </c>
      <c r="R119" s="260">
        <f t="shared" si="12"/>
        <v>0</v>
      </c>
      <c r="S119" s="261">
        <f t="shared" si="13"/>
        <v>0</v>
      </c>
      <c r="T119" s="258">
        <f t="shared" si="16"/>
        <v>0</v>
      </c>
      <c r="U119" s="259">
        <f t="shared" si="17"/>
        <v>0</v>
      </c>
    </row>
    <row r="120" spans="1:21" ht="20.25">
      <c r="A120" s="78"/>
      <c r="B120" s="270"/>
      <c r="C120" s="79"/>
      <c r="D120" s="80"/>
      <c r="E120" s="81"/>
      <c r="F120" s="31">
        <f t="shared" si="9"/>
      </c>
      <c r="G120" s="303">
        <f>IF(D120="","",VLOOKUP(F120,'Plan Comptable Général Commenté'!$C$5:$D$570,2,0))</f>
      </c>
      <c r="H120" s="82"/>
      <c r="I120" s="281">
        <f>IF(H120="","",VLOOKUP(H120,'Comptes Analytiques'!$A$8:$B$51,2,0))</f>
      </c>
      <c r="J120" s="33"/>
      <c r="K120" s="84"/>
      <c r="L120" s="84"/>
      <c r="M120" s="305"/>
      <c r="N120" s="255">
        <f t="shared" si="14"/>
        <v>0</v>
      </c>
      <c r="O120" s="261">
        <f t="shared" si="15"/>
        <v>0</v>
      </c>
      <c r="P120" s="260">
        <f t="shared" si="10"/>
        <v>0</v>
      </c>
      <c r="Q120" s="261">
        <f t="shared" si="11"/>
        <v>0</v>
      </c>
      <c r="R120" s="260">
        <f t="shared" si="12"/>
        <v>0</v>
      </c>
      <c r="S120" s="261">
        <f t="shared" si="13"/>
        <v>0</v>
      </c>
      <c r="T120" s="258">
        <f t="shared" si="16"/>
        <v>0</v>
      </c>
      <c r="U120" s="259">
        <f t="shared" si="17"/>
        <v>0</v>
      </c>
    </row>
    <row r="121" spans="1:21" ht="20.25">
      <c r="A121" s="78"/>
      <c r="B121" s="270"/>
      <c r="C121" s="79"/>
      <c r="D121" s="80"/>
      <c r="E121" s="81"/>
      <c r="F121" s="31">
        <f t="shared" si="9"/>
      </c>
      <c r="G121" s="303">
        <f>IF(D121="","",VLOOKUP(F121,'Plan Comptable Général Commenté'!$C$5:$D$570,2,0))</f>
      </c>
      <c r="H121" s="82"/>
      <c r="I121" s="281">
        <f>IF(H121="","",VLOOKUP(H121,'Comptes Analytiques'!$A$8:$B$51,2,0))</f>
      </c>
      <c r="J121" s="33"/>
      <c r="K121" s="84"/>
      <c r="L121" s="84"/>
      <c r="M121" s="305"/>
      <c r="N121" s="255">
        <f t="shared" si="14"/>
        <v>0</v>
      </c>
      <c r="O121" s="261">
        <f t="shared" si="15"/>
        <v>0</v>
      </c>
      <c r="P121" s="260">
        <f t="shared" si="10"/>
        <v>0</v>
      </c>
      <c r="Q121" s="261">
        <f t="shared" si="11"/>
        <v>0</v>
      </c>
      <c r="R121" s="260">
        <f t="shared" si="12"/>
        <v>0</v>
      </c>
      <c r="S121" s="261">
        <f t="shared" si="13"/>
        <v>0</v>
      </c>
      <c r="T121" s="258">
        <f t="shared" si="16"/>
        <v>0</v>
      </c>
      <c r="U121" s="259">
        <f t="shared" si="17"/>
        <v>0</v>
      </c>
    </row>
    <row r="122" spans="1:21" ht="20.25">
      <c r="A122" s="78"/>
      <c r="B122" s="270"/>
      <c r="C122" s="79"/>
      <c r="D122" s="80"/>
      <c r="E122" s="81"/>
      <c r="F122" s="31">
        <f t="shared" si="9"/>
      </c>
      <c r="G122" s="303">
        <f>IF(D122="","",VLOOKUP(F122,'Plan Comptable Général Commenté'!$C$5:$D$570,2,0))</f>
      </c>
      <c r="H122" s="82"/>
      <c r="I122" s="281">
        <f>IF(H122="","",VLOOKUP(H122,'Comptes Analytiques'!$A$8:$B$51,2,0))</f>
      </c>
      <c r="J122" s="33"/>
      <c r="K122" s="84"/>
      <c r="L122" s="84"/>
      <c r="M122" s="305"/>
      <c r="N122" s="255">
        <f t="shared" si="14"/>
        <v>0</v>
      </c>
      <c r="O122" s="261">
        <f t="shared" si="15"/>
        <v>0</v>
      </c>
      <c r="P122" s="260">
        <f t="shared" si="10"/>
        <v>0</v>
      </c>
      <c r="Q122" s="261">
        <f t="shared" si="11"/>
        <v>0</v>
      </c>
      <c r="R122" s="260">
        <f t="shared" si="12"/>
        <v>0</v>
      </c>
      <c r="S122" s="261">
        <f t="shared" si="13"/>
        <v>0</v>
      </c>
      <c r="T122" s="258">
        <f t="shared" si="16"/>
        <v>0</v>
      </c>
      <c r="U122" s="259">
        <f t="shared" si="17"/>
        <v>0</v>
      </c>
    </row>
    <row r="123" spans="1:21" ht="20.25">
      <c r="A123" s="78"/>
      <c r="B123" s="270"/>
      <c r="C123" s="79"/>
      <c r="D123" s="80"/>
      <c r="E123" s="81"/>
      <c r="F123" s="31">
        <f t="shared" si="9"/>
      </c>
      <c r="G123" s="303">
        <f>IF(D123="","",VLOOKUP(F123,'Plan Comptable Général Commenté'!$C$5:$D$570,2,0))</f>
      </c>
      <c r="H123" s="82"/>
      <c r="I123" s="281">
        <f>IF(H123="","",VLOOKUP(H123,'Comptes Analytiques'!$A$8:$B$51,2,0))</f>
      </c>
      <c r="J123" s="33"/>
      <c r="K123" s="84"/>
      <c r="L123" s="84"/>
      <c r="M123" s="305"/>
      <c r="N123" s="255">
        <f t="shared" si="14"/>
        <v>0</v>
      </c>
      <c r="O123" s="261">
        <f t="shared" si="15"/>
        <v>0</v>
      </c>
      <c r="P123" s="260">
        <f t="shared" si="10"/>
        <v>0</v>
      </c>
      <c r="Q123" s="261">
        <f t="shared" si="11"/>
        <v>0</v>
      </c>
      <c r="R123" s="260">
        <f t="shared" si="12"/>
        <v>0</v>
      </c>
      <c r="S123" s="261">
        <f t="shared" si="13"/>
        <v>0</v>
      </c>
      <c r="T123" s="258">
        <f t="shared" si="16"/>
        <v>0</v>
      </c>
      <c r="U123" s="259">
        <f t="shared" si="17"/>
        <v>0</v>
      </c>
    </row>
    <row r="124" spans="1:21" ht="20.25">
      <c r="A124" s="78"/>
      <c r="B124" s="270"/>
      <c r="C124" s="79"/>
      <c r="D124" s="80"/>
      <c r="E124" s="81"/>
      <c r="F124" s="31">
        <f t="shared" si="9"/>
      </c>
      <c r="G124" s="303">
        <f>IF(D124="","",VLOOKUP(F124,'Plan Comptable Général Commenté'!$C$5:$D$570,2,0))</f>
      </c>
      <c r="H124" s="82"/>
      <c r="I124" s="281">
        <f>IF(H124="","",VLOOKUP(H124,'Comptes Analytiques'!$A$8:$B$51,2,0))</f>
      </c>
      <c r="J124" s="33"/>
      <c r="K124" s="84"/>
      <c r="L124" s="84"/>
      <c r="M124" s="305"/>
      <c r="N124" s="255">
        <f t="shared" si="14"/>
        <v>0</v>
      </c>
      <c r="O124" s="261">
        <f t="shared" si="15"/>
        <v>0</v>
      </c>
      <c r="P124" s="260">
        <f t="shared" si="10"/>
        <v>0</v>
      </c>
      <c r="Q124" s="261">
        <f t="shared" si="11"/>
        <v>0</v>
      </c>
      <c r="R124" s="260">
        <f t="shared" si="12"/>
        <v>0</v>
      </c>
      <c r="S124" s="261">
        <f t="shared" si="13"/>
        <v>0</v>
      </c>
      <c r="T124" s="258">
        <f t="shared" si="16"/>
        <v>0</v>
      </c>
      <c r="U124" s="259">
        <f t="shared" si="17"/>
        <v>0</v>
      </c>
    </row>
    <row r="125" spans="1:21" ht="20.25">
      <c r="A125" s="78"/>
      <c r="B125" s="270"/>
      <c r="C125" s="79"/>
      <c r="D125" s="80"/>
      <c r="E125" s="81"/>
      <c r="F125" s="31">
        <f t="shared" si="9"/>
      </c>
      <c r="G125" s="303">
        <f>IF(D125="","",VLOOKUP(F125,'Plan Comptable Général Commenté'!$C$5:$D$570,2,0))</f>
      </c>
      <c r="H125" s="82"/>
      <c r="I125" s="281">
        <f>IF(H125="","",VLOOKUP(H125,'Comptes Analytiques'!$A$8:$B$51,2,0))</f>
      </c>
      <c r="J125" s="33"/>
      <c r="K125" s="84"/>
      <c r="L125" s="84"/>
      <c r="M125" s="305"/>
      <c r="N125" s="255">
        <f t="shared" si="14"/>
        <v>0</v>
      </c>
      <c r="O125" s="261">
        <f t="shared" si="15"/>
        <v>0</v>
      </c>
      <c r="P125" s="260">
        <f t="shared" si="10"/>
        <v>0</v>
      </c>
      <c r="Q125" s="261">
        <f t="shared" si="11"/>
        <v>0</v>
      </c>
      <c r="R125" s="260">
        <f t="shared" si="12"/>
        <v>0</v>
      </c>
      <c r="S125" s="261">
        <f t="shared" si="13"/>
        <v>0</v>
      </c>
      <c r="T125" s="258">
        <f t="shared" si="16"/>
        <v>0</v>
      </c>
      <c r="U125" s="259">
        <f t="shared" si="17"/>
        <v>0</v>
      </c>
    </row>
    <row r="126" spans="1:21" ht="20.25">
      <c r="A126" s="78"/>
      <c r="B126" s="270"/>
      <c r="C126" s="79"/>
      <c r="D126" s="80"/>
      <c r="E126" s="81"/>
      <c r="F126" s="31">
        <f t="shared" si="9"/>
      </c>
      <c r="G126" s="303">
        <f>IF(D126="","",VLOOKUP(F126,'Plan Comptable Général Commenté'!$C$5:$D$570,2,0))</f>
      </c>
      <c r="H126" s="82"/>
      <c r="I126" s="281">
        <f>IF(H126="","",VLOOKUP(H126,'Comptes Analytiques'!$A$8:$B$51,2,0))</f>
      </c>
      <c r="J126" s="33"/>
      <c r="K126" s="84"/>
      <c r="L126" s="84"/>
      <c r="M126" s="305"/>
      <c r="N126" s="255">
        <f t="shared" si="14"/>
        <v>0</v>
      </c>
      <c r="O126" s="261">
        <f t="shared" si="15"/>
        <v>0</v>
      </c>
      <c r="P126" s="260">
        <f t="shared" si="10"/>
        <v>0</v>
      </c>
      <c r="Q126" s="261">
        <f t="shared" si="11"/>
        <v>0</v>
      </c>
      <c r="R126" s="260">
        <f t="shared" si="12"/>
        <v>0</v>
      </c>
      <c r="S126" s="261">
        <f t="shared" si="13"/>
        <v>0</v>
      </c>
      <c r="T126" s="258">
        <f t="shared" si="16"/>
        <v>0</v>
      </c>
      <c r="U126" s="259">
        <f t="shared" si="17"/>
        <v>0</v>
      </c>
    </row>
    <row r="127" spans="1:21" ht="20.25">
      <c r="A127" s="78"/>
      <c r="B127" s="270"/>
      <c r="C127" s="79"/>
      <c r="D127" s="80"/>
      <c r="E127" s="81"/>
      <c r="F127" s="31">
        <f t="shared" si="9"/>
      </c>
      <c r="G127" s="303">
        <f>IF(D127="","",VLOOKUP(F127,'Plan Comptable Général Commenté'!$C$5:$D$570,2,0))</f>
      </c>
      <c r="H127" s="82"/>
      <c r="I127" s="281">
        <f>IF(H127="","",VLOOKUP(H127,'Comptes Analytiques'!$A$8:$B$51,2,0))</f>
      </c>
      <c r="J127" s="33"/>
      <c r="K127" s="84"/>
      <c r="L127" s="84"/>
      <c r="M127" s="305"/>
      <c r="N127" s="255">
        <f t="shared" si="14"/>
        <v>0</v>
      </c>
      <c r="O127" s="261">
        <f t="shared" si="15"/>
        <v>0</v>
      </c>
      <c r="P127" s="260">
        <f t="shared" si="10"/>
        <v>0</v>
      </c>
      <c r="Q127" s="261">
        <f t="shared" si="11"/>
        <v>0</v>
      </c>
      <c r="R127" s="260">
        <f t="shared" si="12"/>
        <v>0</v>
      </c>
      <c r="S127" s="261">
        <f t="shared" si="13"/>
        <v>0</v>
      </c>
      <c r="T127" s="258">
        <f t="shared" si="16"/>
        <v>0</v>
      </c>
      <c r="U127" s="259">
        <f t="shared" si="17"/>
        <v>0</v>
      </c>
    </row>
    <row r="128" spans="1:21" ht="20.25">
      <c r="A128" s="78"/>
      <c r="B128" s="270"/>
      <c r="C128" s="79"/>
      <c r="D128" s="80"/>
      <c r="E128" s="81"/>
      <c r="F128" s="31">
        <f t="shared" si="9"/>
      </c>
      <c r="G128" s="303">
        <f>IF(D128="","",VLOOKUP(F128,'Plan Comptable Général Commenté'!$C$5:$D$570,2,0))</f>
      </c>
      <c r="H128" s="82"/>
      <c r="I128" s="281">
        <f>IF(H128="","",VLOOKUP(H128,'Comptes Analytiques'!$A$8:$B$51,2,0))</f>
      </c>
      <c r="J128" s="33"/>
      <c r="K128" s="84"/>
      <c r="L128" s="84"/>
      <c r="M128" s="305"/>
      <c r="N128" s="255">
        <f t="shared" si="14"/>
        <v>0</v>
      </c>
      <c r="O128" s="261">
        <f t="shared" si="15"/>
        <v>0</v>
      </c>
      <c r="P128" s="260">
        <f t="shared" si="10"/>
        <v>0</v>
      </c>
      <c r="Q128" s="261">
        <f t="shared" si="11"/>
        <v>0</v>
      </c>
      <c r="R128" s="260">
        <f t="shared" si="12"/>
        <v>0</v>
      </c>
      <c r="S128" s="261">
        <f t="shared" si="13"/>
        <v>0</v>
      </c>
      <c r="T128" s="258">
        <f t="shared" si="16"/>
        <v>0</v>
      </c>
      <c r="U128" s="259">
        <f t="shared" si="17"/>
        <v>0</v>
      </c>
    </row>
    <row r="129" spans="1:21" ht="20.25">
      <c r="A129" s="78"/>
      <c r="B129" s="270"/>
      <c r="C129" s="79"/>
      <c r="D129" s="80"/>
      <c r="E129" s="81"/>
      <c r="F129" s="31">
        <f t="shared" si="9"/>
      </c>
      <c r="G129" s="303">
        <f>IF(D129="","",VLOOKUP(F129,'Plan Comptable Général Commenté'!$C$5:$D$570,2,0))</f>
      </c>
      <c r="H129" s="82"/>
      <c r="I129" s="281">
        <f>IF(H129="","",VLOOKUP(H129,'Comptes Analytiques'!$A$8:$B$51,2,0))</f>
      </c>
      <c r="J129" s="33"/>
      <c r="K129" s="84"/>
      <c r="L129" s="84"/>
      <c r="M129" s="305"/>
      <c r="N129" s="255">
        <f t="shared" si="14"/>
        <v>0</v>
      </c>
      <c r="O129" s="261">
        <f t="shared" si="15"/>
        <v>0</v>
      </c>
      <c r="P129" s="260">
        <f t="shared" si="10"/>
        <v>0</v>
      </c>
      <c r="Q129" s="261">
        <f t="shared" si="11"/>
        <v>0</v>
      </c>
      <c r="R129" s="260">
        <f t="shared" si="12"/>
        <v>0</v>
      </c>
      <c r="S129" s="261">
        <f t="shared" si="13"/>
        <v>0</v>
      </c>
      <c r="T129" s="258">
        <f t="shared" si="16"/>
        <v>0</v>
      </c>
      <c r="U129" s="259">
        <f t="shared" si="17"/>
        <v>0</v>
      </c>
    </row>
    <row r="130" spans="1:21" ht="20.25">
      <c r="A130" s="78"/>
      <c r="B130" s="270"/>
      <c r="C130" s="79"/>
      <c r="D130" s="80"/>
      <c r="E130" s="81"/>
      <c r="F130" s="31">
        <f t="shared" si="9"/>
      </c>
      <c r="G130" s="303">
        <f>IF(D130="","",VLOOKUP(F130,'Plan Comptable Général Commenté'!$C$5:$D$570,2,0))</f>
      </c>
      <c r="H130" s="82"/>
      <c r="I130" s="281">
        <f>IF(H130="","",VLOOKUP(H130,'Comptes Analytiques'!$A$8:$B$51,2,0))</f>
      </c>
      <c r="J130" s="33"/>
      <c r="K130" s="84"/>
      <c r="L130" s="84"/>
      <c r="M130" s="305"/>
      <c r="N130" s="255">
        <f t="shared" si="14"/>
        <v>0</v>
      </c>
      <c r="O130" s="261">
        <f t="shared" si="15"/>
        <v>0</v>
      </c>
      <c r="P130" s="260">
        <f t="shared" si="10"/>
        <v>0</v>
      </c>
      <c r="Q130" s="261">
        <f t="shared" si="11"/>
        <v>0</v>
      </c>
      <c r="R130" s="260">
        <f t="shared" si="12"/>
        <v>0</v>
      </c>
      <c r="S130" s="261">
        <f t="shared" si="13"/>
        <v>0</v>
      </c>
      <c r="T130" s="258">
        <f t="shared" si="16"/>
        <v>0</v>
      </c>
      <c r="U130" s="259">
        <f t="shared" si="17"/>
        <v>0</v>
      </c>
    </row>
    <row r="131" spans="1:21" ht="20.25">
      <c r="A131" s="78"/>
      <c r="B131" s="270"/>
      <c r="C131" s="79"/>
      <c r="D131" s="80"/>
      <c r="E131" s="81"/>
      <c r="F131" s="31">
        <f t="shared" si="9"/>
      </c>
      <c r="G131" s="303">
        <f>IF(D131="","",VLOOKUP(F131,'Plan Comptable Général Commenté'!$C$5:$D$570,2,0))</f>
      </c>
      <c r="H131" s="82"/>
      <c r="I131" s="281">
        <f>IF(H131="","",VLOOKUP(H131,'Comptes Analytiques'!$A$8:$B$51,2,0))</f>
      </c>
      <c r="J131" s="33"/>
      <c r="K131" s="84"/>
      <c r="L131" s="84"/>
      <c r="M131" s="305"/>
      <c r="N131" s="255">
        <f t="shared" si="14"/>
        <v>0</v>
      </c>
      <c r="O131" s="261">
        <f t="shared" si="15"/>
        <v>0</v>
      </c>
      <c r="P131" s="260">
        <f t="shared" si="10"/>
        <v>0</v>
      </c>
      <c r="Q131" s="261">
        <f t="shared" si="11"/>
        <v>0</v>
      </c>
      <c r="R131" s="260">
        <f t="shared" si="12"/>
        <v>0</v>
      </c>
      <c r="S131" s="261">
        <f t="shared" si="13"/>
        <v>0</v>
      </c>
      <c r="T131" s="258">
        <f t="shared" si="16"/>
        <v>0</v>
      </c>
      <c r="U131" s="259">
        <f t="shared" si="17"/>
        <v>0</v>
      </c>
    </row>
    <row r="132" spans="1:21" ht="20.25">
      <c r="A132" s="78"/>
      <c r="B132" s="270"/>
      <c r="C132" s="79"/>
      <c r="D132" s="80"/>
      <c r="E132" s="81"/>
      <c r="F132" s="31">
        <f t="shared" si="9"/>
      </c>
      <c r="G132" s="303">
        <f>IF(D132="","",VLOOKUP(F132,'Plan Comptable Général Commenté'!$C$5:$D$570,2,0))</f>
      </c>
      <c r="H132" s="82"/>
      <c r="I132" s="281">
        <f>IF(H132="","",VLOOKUP(H132,'Comptes Analytiques'!$A$8:$B$51,2,0))</f>
      </c>
      <c r="J132" s="33"/>
      <c r="K132" s="84"/>
      <c r="L132" s="84"/>
      <c r="M132" s="305"/>
      <c r="N132" s="255">
        <f t="shared" si="14"/>
        <v>0</v>
      </c>
      <c r="O132" s="261">
        <f t="shared" si="15"/>
        <v>0</v>
      </c>
      <c r="P132" s="260">
        <f t="shared" si="10"/>
        <v>0</v>
      </c>
      <c r="Q132" s="261">
        <f t="shared" si="11"/>
        <v>0</v>
      </c>
      <c r="R132" s="260">
        <f t="shared" si="12"/>
        <v>0</v>
      </c>
      <c r="S132" s="261">
        <f t="shared" si="13"/>
        <v>0</v>
      </c>
      <c r="T132" s="258">
        <f t="shared" si="16"/>
        <v>0</v>
      </c>
      <c r="U132" s="259">
        <f t="shared" si="17"/>
        <v>0</v>
      </c>
    </row>
    <row r="133" spans="1:21" ht="20.25">
      <c r="A133" s="78"/>
      <c r="B133" s="270"/>
      <c r="C133" s="79"/>
      <c r="D133" s="80"/>
      <c r="E133" s="81"/>
      <c r="F133" s="31">
        <f t="shared" si="9"/>
      </c>
      <c r="G133" s="303">
        <f>IF(D133="","",VLOOKUP(F133,'Plan Comptable Général Commenté'!$C$5:$D$570,2,0))</f>
      </c>
      <c r="H133" s="82"/>
      <c r="I133" s="281">
        <f>IF(H133="","",VLOOKUP(H133,'Comptes Analytiques'!$A$8:$B$51,2,0))</f>
      </c>
      <c r="J133" s="33"/>
      <c r="K133" s="84"/>
      <c r="L133" s="84"/>
      <c r="M133" s="305"/>
      <c r="N133" s="255">
        <f t="shared" si="14"/>
        <v>0</v>
      </c>
      <c r="O133" s="261">
        <f t="shared" si="15"/>
        <v>0</v>
      </c>
      <c r="P133" s="260">
        <f t="shared" si="10"/>
        <v>0</v>
      </c>
      <c r="Q133" s="261">
        <f t="shared" si="11"/>
        <v>0</v>
      </c>
      <c r="R133" s="260">
        <f t="shared" si="12"/>
        <v>0</v>
      </c>
      <c r="S133" s="261">
        <f t="shared" si="13"/>
        <v>0</v>
      </c>
      <c r="T133" s="258">
        <f t="shared" si="16"/>
        <v>0</v>
      </c>
      <c r="U133" s="259">
        <f t="shared" si="17"/>
        <v>0</v>
      </c>
    </row>
    <row r="134" spans="1:21" ht="20.25">
      <c r="A134" s="78"/>
      <c r="B134" s="270"/>
      <c r="C134" s="79"/>
      <c r="D134" s="80"/>
      <c r="E134" s="81"/>
      <c r="F134" s="31">
        <f t="shared" si="9"/>
      </c>
      <c r="G134" s="303">
        <f>IF(D134="","",VLOOKUP(F134,'Plan Comptable Général Commenté'!$C$5:$D$570,2,0))</f>
      </c>
      <c r="H134" s="82"/>
      <c r="I134" s="281">
        <f>IF(H134="","",VLOOKUP(H134,'Comptes Analytiques'!$A$8:$B$51,2,0))</f>
      </c>
      <c r="J134" s="33"/>
      <c r="K134" s="84"/>
      <c r="L134" s="84"/>
      <c r="M134" s="305"/>
      <c r="N134" s="255">
        <f t="shared" si="14"/>
        <v>0</v>
      </c>
      <c r="O134" s="261">
        <f t="shared" si="15"/>
        <v>0</v>
      </c>
      <c r="P134" s="260">
        <f t="shared" si="10"/>
        <v>0</v>
      </c>
      <c r="Q134" s="261">
        <f t="shared" si="11"/>
        <v>0</v>
      </c>
      <c r="R134" s="260">
        <f t="shared" si="12"/>
        <v>0</v>
      </c>
      <c r="S134" s="261">
        <f t="shared" si="13"/>
        <v>0</v>
      </c>
      <c r="T134" s="258">
        <f t="shared" si="16"/>
        <v>0</v>
      </c>
      <c r="U134" s="259">
        <f t="shared" si="17"/>
        <v>0</v>
      </c>
    </row>
    <row r="135" spans="1:21" ht="20.25">
      <c r="A135" s="78"/>
      <c r="B135" s="270"/>
      <c r="C135" s="79"/>
      <c r="D135" s="80"/>
      <c r="E135" s="81"/>
      <c r="F135" s="31">
        <f t="shared" si="9"/>
      </c>
      <c r="G135" s="303">
        <f>IF(D135="","",VLOOKUP(F135,'Plan Comptable Général Commenté'!$C$5:$D$570,2,0))</f>
      </c>
      <c r="H135" s="82"/>
      <c r="I135" s="281">
        <f>IF(H135="","",VLOOKUP(H135,'Comptes Analytiques'!$A$8:$B$51,2,0))</f>
      </c>
      <c r="J135" s="33"/>
      <c r="K135" s="84"/>
      <c r="L135" s="84"/>
      <c r="M135" s="305"/>
      <c r="N135" s="255">
        <f t="shared" si="14"/>
        <v>0</v>
      </c>
      <c r="O135" s="261">
        <f t="shared" si="15"/>
        <v>0</v>
      </c>
      <c r="P135" s="260">
        <f t="shared" si="10"/>
        <v>0</v>
      </c>
      <c r="Q135" s="261">
        <f t="shared" si="11"/>
        <v>0</v>
      </c>
      <c r="R135" s="260">
        <f t="shared" si="12"/>
        <v>0</v>
      </c>
      <c r="S135" s="261">
        <f t="shared" si="13"/>
        <v>0</v>
      </c>
      <c r="T135" s="258">
        <f t="shared" si="16"/>
        <v>0</v>
      </c>
      <c r="U135" s="259">
        <f t="shared" si="17"/>
        <v>0</v>
      </c>
    </row>
    <row r="136" spans="1:21" ht="20.25">
      <c r="A136" s="78"/>
      <c r="B136" s="270"/>
      <c r="C136" s="79"/>
      <c r="D136" s="80"/>
      <c r="E136" s="81"/>
      <c r="F136" s="31">
        <f t="shared" si="9"/>
      </c>
      <c r="G136" s="303">
        <f>IF(D136="","",VLOOKUP(F136,'Plan Comptable Général Commenté'!$C$5:$D$570,2,0))</f>
      </c>
      <c r="H136" s="82"/>
      <c r="I136" s="281">
        <f>IF(H136="","",VLOOKUP(H136,'Comptes Analytiques'!$A$8:$B$51,2,0))</f>
      </c>
      <c r="J136" s="33"/>
      <c r="K136" s="84"/>
      <c r="L136" s="84"/>
      <c r="M136" s="305"/>
      <c r="N136" s="255">
        <f t="shared" si="14"/>
        <v>0</v>
      </c>
      <c r="O136" s="261">
        <f t="shared" si="15"/>
        <v>0</v>
      </c>
      <c r="P136" s="260">
        <f t="shared" si="10"/>
        <v>0</v>
      </c>
      <c r="Q136" s="261">
        <f t="shared" si="11"/>
        <v>0</v>
      </c>
      <c r="R136" s="260">
        <f t="shared" si="12"/>
        <v>0</v>
      </c>
      <c r="S136" s="261">
        <f t="shared" si="13"/>
        <v>0</v>
      </c>
      <c r="T136" s="258">
        <f t="shared" si="16"/>
        <v>0</v>
      </c>
      <c r="U136" s="259">
        <f t="shared" si="17"/>
        <v>0</v>
      </c>
    </row>
    <row r="137" spans="1:21" ht="20.25">
      <c r="A137" s="78"/>
      <c r="B137" s="270"/>
      <c r="C137" s="79"/>
      <c r="D137" s="80"/>
      <c r="E137" s="81"/>
      <c r="F137" s="31">
        <f t="shared" si="9"/>
      </c>
      <c r="G137" s="303">
        <f>IF(D137="","",VLOOKUP(F137,'Plan Comptable Général Commenté'!$C$5:$D$570,2,0))</f>
      </c>
      <c r="H137" s="82"/>
      <c r="I137" s="281">
        <f>IF(H137="","",VLOOKUP(H137,'Comptes Analytiques'!$A$8:$B$51,2,0))</f>
      </c>
      <c r="J137" s="33"/>
      <c r="K137" s="84"/>
      <c r="L137" s="84"/>
      <c r="M137" s="305"/>
      <c r="N137" s="255">
        <f t="shared" si="14"/>
        <v>0</v>
      </c>
      <c r="O137" s="261">
        <f t="shared" si="15"/>
        <v>0</v>
      </c>
      <c r="P137" s="260">
        <f t="shared" si="10"/>
        <v>0</v>
      </c>
      <c r="Q137" s="261">
        <f t="shared" si="11"/>
        <v>0</v>
      </c>
      <c r="R137" s="260">
        <f t="shared" si="12"/>
        <v>0</v>
      </c>
      <c r="S137" s="261">
        <f t="shared" si="13"/>
        <v>0</v>
      </c>
      <c r="T137" s="258">
        <f t="shared" si="16"/>
        <v>0</v>
      </c>
      <c r="U137" s="259">
        <f t="shared" si="17"/>
        <v>0</v>
      </c>
    </row>
    <row r="138" spans="1:21" ht="20.25">
      <c r="A138" s="78"/>
      <c r="B138" s="270"/>
      <c r="C138" s="79"/>
      <c r="D138" s="80"/>
      <c r="E138" s="81"/>
      <c r="F138" s="31">
        <f aca="true" t="shared" si="18" ref="F138:F201">CONCATENATE(D138,E138)</f>
      </c>
      <c r="G138" s="303">
        <f>IF(D138="","",VLOOKUP(F138,'Plan Comptable Général Commenté'!$C$5:$D$570,2,0))</f>
      </c>
      <c r="H138" s="82"/>
      <c r="I138" s="281">
        <f>IF(H138="","",VLOOKUP(H138,'Comptes Analytiques'!$A$8:$B$51,2,0))</f>
      </c>
      <c r="J138" s="33"/>
      <c r="K138" s="84"/>
      <c r="L138" s="84"/>
      <c r="M138" s="305"/>
      <c r="N138" s="255">
        <f t="shared" si="14"/>
        <v>0</v>
      </c>
      <c r="O138" s="261">
        <f t="shared" si="15"/>
        <v>0</v>
      </c>
      <c r="P138" s="260">
        <f aca="true" t="shared" si="19" ref="P138:P201">IF(B138="C","",IF(B138="OD","",IF(B138="B1",IF(M138="*",K138,0),0)))</f>
        <v>0</v>
      </c>
      <c r="Q138" s="261">
        <f aca="true" t="shared" si="20" ref="Q138:Q201">IF(B138="C","",IF(B138="OD","",IF(B138="B1",IF(M138="*",L138,0),0)))</f>
        <v>0</v>
      </c>
      <c r="R138" s="260">
        <f aca="true" t="shared" si="21" ref="R138:R201">IF(B138="C","",IF(B138="OD","",IF(B138="B2",IF(M138="*",K138,0),0)))</f>
        <v>0</v>
      </c>
      <c r="S138" s="261">
        <f aca="true" t="shared" si="22" ref="S138:S201">IF(B138="C","",IF(B138="OD","",IF(B138="B2",IF(M138="*",L138,0),0)))</f>
        <v>0</v>
      </c>
      <c r="T138" s="258">
        <f t="shared" si="16"/>
        <v>0</v>
      </c>
      <c r="U138" s="259">
        <f t="shared" si="17"/>
        <v>0</v>
      </c>
    </row>
    <row r="139" spans="1:21" ht="20.25">
      <c r="A139" s="78"/>
      <c r="B139" s="270"/>
      <c r="C139" s="79"/>
      <c r="D139" s="80"/>
      <c r="E139" s="81"/>
      <c r="F139" s="31">
        <f t="shared" si="18"/>
      </c>
      <c r="G139" s="303">
        <f>IF(D139="","",VLOOKUP(F139,'Plan Comptable Général Commenté'!$C$5:$D$570,2,0))</f>
      </c>
      <c r="H139" s="82"/>
      <c r="I139" s="281">
        <f>IF(H139="","",VLOOKUP(H139,'Comptes Analytiques'!$A$8:$B$51,2,0))</f>
      </c>
      <c r="J139" s="33"/>
      <c r="K139" s="84"/>
      <c r="L139" s="84"/>
      <c r="M139" s="305"/>
      <c r="N139" s="255">
        <f aca="true" t="shared" si="23" ref="N139:N202">IF(B139="C","",IF(B139="OD","",IF(B139="B",IF(M139="*",K139,0),0)))</f>
        <v>0</v>
      </c>
      <c r="O139" s="261">
        <f aca="true" t="shared" si="24" ref="O139:O202">IF(B139="C","",IF(B139="OD","",IF(B139="B",IF(M139="*",L139,0),0)))</f>
        <v>0</v>
      </c>
      <c r="P139" s="260">
        <f t="shared" si="19"/>
        <v>0</v>
      </c>
      <c r="Q139" s="261">
        <f t="shared" si="20"/>
        <v>0</v>
      </c>
      <c r="R139" s="260">
        <f t="shared" si="21"/>
        <v>0</v>
      </c>
      <c r="S139" s="261">
        <f t="shared" si="22"/>
        <v>0</v>
      </c>
      <c r="T139" s="258">
        <f aca="true" t="shared" si="25" ref="T139:T202">IF(B139="C","",IF(B139="OD","",IF(B139="B3",IF(M139="*",K139,0),0)))</f>
        <v>0</v>
      </c>
      <c r="U139" s="259">
        <f aca="true" t="shared" si="26" ref="U139:U202">IF(B139="C","",IF(B139="OD","",IF(B139="B3",IF(M139="*",L139,0),0)))</f>
        <v>0</v>
      </c>
    </row>
    <row r="140" spans="1:21" ht="20.25">
      <c r="A140" s="78"/>
      <c r="B140" s="270"/>
      <c r="C140" s="79"/>
      <c r="D140" s="80"/>
      <c r="E140" s="81"/>
      <c r="F140" s="31">
        <f t="shared" si="18"/>
      </c>
      <c r="G140" s="303">
        <f>IF(D140="","",VLOOKUP(F140,'Plan Comptable Général Commenté'!$C$5:$D$570,2,0))</f>
      </c>
      <c r="H140" s="82"/>
      <c r="I140" s="281">
        <f>IF(H140="","",VLOOKUP(H140,'Comptes Analytiques'!$A$8:$B$51,2,0))</f>
      </c>
      <c r="J140" s="33"/>
      <c r="K140" s="84"/>
      <c r="L140" s="84"/>
      <c r="M140" s="305"/>
      <c r="N140" s="255">
        <f t="shared" si="23"/>
        <v>0</v>
      </c>
      <c r="O140" s="261">
        <f t="shared" si="24"/>
        <v>0</v>
      </c>
      <c r="P140" s="260">
        <f t="shared" si="19"/>
        <v>0</v>
      </c>
      <c r="Q140" s="261">
        <f t="shared" si="20"/>
        <v>0</v>
      </c>
      <c r="R140" s="260">
        <f t="shared" si="21"/>
        <v>0</v>
      </c>
      <c r="S140" s="261">
        <f t="shared" si="22"/>
        <v>0</v>
      </c>
      <c r="T140" s="258">
        <f t="shared" si="25"/>
        <v>0</v>
      </c>
      <c r="U140" s="259">
        <f t="shared" si="26"/>
        <v>0</v>
      </c>
    </row>
    <row r="141" spans="1:21" ht="20.25">
      <c r="A141" s="78"/>
      <c r="B141" s="270"/>
      <c r="C141" s="79"/>
      <c r="D141" s="80"/>
      <c r="E141" s="81"/>
      <c r="F141" s="31">
        <f t="shared" si="18"/>
      </c>
      <c r="G141" s="303">
        <f>IF(D141="","",VLOOKUP(F141,'Plan Comptable Général Commenté'!$C$5:$D$570,2,0))</f>
      </c>
      <c r="H141" s="82"/>
      <c r="I141" s="281">
        <f>IF(H141="","",VLOOKUP(H141,'Comptes Analytiques'!$A$8:$B$51,2,0))</f>
      </c>
      <c r="J141" s="33"/>
      <c r="K141" s="84"/>
      <c r="L141" s="84"/>
      <c r="M141" s="305"/>
      <c r="N141" s="255">
        <f t="shared" si="23"/>
        <v>0</v>
      </c>
      <c r="O141" s="261">
        <f t="shared" si="24"/>
        <v>0</v>
      </c>
      <c r="P141" s="260">
        <f t="shared" si="19"/>
        <v>0</v>
      </c>
      <c r="Q141" s="261">
        <f t="shared" si="20"/>
        <v>0</v>
      </c>
      <c r="R141" s="260">
        <f t="shared" si="21"/>
        <v>0</v>
      </c>
      <c r="S141" s="261">
        <f t="shared" si="22"/>
        <v>0</v>
      </c>
      <c r="T141" s="258">
        <f t="shared" si="25"/>
        <v>0</v>
      </c>
      <c r="U141" s="259">
        <f t="shared" si="26"/>
        <v>0</v>
      </c>
    </row>
    <row r="142" spans="1:21" ht="20.25">
      <c r="A142" s="78"/>
      <c r="B142" s="270"/>
      <c r="C142" s="79"/>
      <c r="D142" s="80"/>
      <c r="E142" s="81"/>
      <c r="F142" s="31">
        <f t="shared" si="18"/>
      </c>
      <c r="G142" s="303">
        <f>IF(D142="","",VLOOKUP(F142,'Plan Comptable Général Commenté'!$C$5:$D$570,2,0))</f>
      </c>
      <c r="H142" s="82"/>
      <c r="I142" s="281">
        <f>IF(H142="","",VLOOKUP(H142,'Comptes Analytiques'!$A$8:$B$51,2,0))</f>
      </c>
      <c r="J142" s="33"/>
      <c r="K142" s="84"/>
      <c r="L142" s="84"/>
      <c r="M142" s="305"/>
      <c r="N142" s="255">
        <f t="shared" si="23"/>
        <v>0</v>
      </c>
      <c r="O142" s="261">
        <f t="shared" si="24"/>
        <v>0</v>
      </c>
      <c r="P142" s="260">
        <f t="shared" si="19"/>
        <v>0</v>
      </c>
      <c r="Q142" s="261">
        <f t="shared" si="20"/>
        <v>0</v>
      </c>
      <c r="R142" s="260">
        <f t="shared" si="21"/>
        <v>0</v>
      </c>
      <c r="S142" s="261">
        <f t="shared" si="22"/>
        <v>0</v>
      </c>
      <c r="T142" s="258">
        <f t="shared" si="25"/>
        <v>0</v>
      </c>
      <c r="U142" s="259">
        <f t="shared" si="26"/>
        <v>0</v>
      </c>
    </row>
    <row r="143" spans="1:21" ht="20.25">
      <c r="A143" s="78"/>
      <c r="B143" s="270"/>
      <c r="C143" s="79"/>
      <c r="D143" s="80"/>
      <c r="E143" s="81"/>
      <c r="F143" s="31">
        <f t="shared" si="18"/>
      </c>
      <c r="G143" s="303">
        <f>IF(D143="","",VLOOKUP(F143,'Plan Comptable Général Commenté'!$C$5:$D$570,2,0))</f>
      </c>
      <c r="H143" s="82"/>
      <c r="I143" s="281">
        <f>IF(H143="","",VLOOKUP(H143,'Comptes Analytiques'!$A$8:$B$51,2,0))</f>
      </c>
      <c r="J143" s="33"/>
      <c r="K143" s="84"/>
      <c r="L143" s="84"/>
      <c r="M143" s="305"/>
      <c r="N143" s="255">
        <f t="shared" si="23"/>
        <v>0</v>
      </c>
      <c r="O143" s="261">
        <f t="shared" si="24"/>
        <v>0</v>
      </c>
      <c r="P143" s="260">
        <f t="shared" si="19"/>
        <v>0</v>
      </c>
      <c r="Q143" s="261">
        <f t="shared" si="20"/>
        <v>0</v>
      </c>
      <c r="R143" s="260">
        <f t="shared" si="21"/>
        <v>0</v>
      </c>
      <c r="S143" s="261">
        <f t="shared" si="22"/>
        <v>0</v>
      </c>
      <c r="T143" s="258">
        <f t="shared" si="25"/>
        <v>0</v>
      </c>
      <c r="U143" s="259">
        <f t="shared" si="26"/>
        <v>0</v>
      </c>
    </row>
    <row r="144" spans="1:21" ht="20.25">
      <c r="A144" s="78"/>
      <c r="B144" s="270"/>
      <c r="C144" s="79"/>
      <c r="D144" s="80"/>
      <c r="E144" s="81"/>
      <c r="F144" s="31">
        <f t="shared" si="18"/>
      </c>
      <c r="G144" s="303">
        <f>IF(D144="","",VLOOKUP(F144,'Plan Comptable Général Commenté'!$C$5:$D$570,2,0))</f>
      </c>
      <c r="H144" s="82"/>
      <c r="I144" s="281">
        <f>IF(H144="","",VLOOKUP(H144,'Comptes Analytiques'!$A$8:$B$51,2,0))</f>
      </c>
      <c r="J144" s="33"/>
      <c r="K144" s="84"/>
      <c r="L144" s="84"/>
      <c r="M144" s="305"/>
      <c r="N144" s="255">
        <f t="shared" si="23"/>
        <v>0</v>
      </c>
      <c r="O144" s="261">
        <f t="shared" si="24"/>
        <v>0</v>
      </c>
      <c r="P144" s="260">
        <f t="shared" si="19"/>
        <v>0</v>
      </c>
      <c r="Q144" s="261">
        <f t="shared" si="20"/>
        <v>0</v>
      </c>
      <c r="R144" s="260">
        <f t="shared" si="21"/>
        <v>0</v>
      </c>
      <c r="S144" s="261">
        <f t="shared" si="22"/>
        <v>0</v>
      </c>
      <c r="T144" s="258">
        <f t="shared" si="25"/>
        <v>0</v>
      </c>
      <c r="U144" s="259">
        <f t="shared" si="26"/>
        <v>0</v>
      </c>
    </row>
    <row r="145" spans="1:21" ht="20.25">
      <c r="A145" s="78"/>
      <c r="B145" s="270"/>
      <c r="C145" s="79"/>
      <c r="D145" s="80"/>
      <c r="E145" s="81"/>
      <c r="F145" s="31">
        <f t="shared" si="18"/>
      </c>
      <c r="G145" s="303">
        <f>IF(D145="","",VLOOKUP(F145,'Plan Comptable Général Commenté'!$C$5:$D$570,2,0))</f>
      </c>
      <c r="H145" s="82"/>
      <c r="I145" s="281">
        <f>IF(H145="","",VLOOKUP(H145,'Comptes Analytiques'!$A$8:$B$51,2,0))</f>
      </c>
      <c r="J145" s="33"/>
      <c r="K145" s="84"/>
      <c r="L145" s="84"/>
      <c r="M145" s="305"/>
      <c r="N145" s="255">
        <f t="shared" si="23"/>
        <v>0</v>
      </c>
      <c r="O145" s="261">
        <f t="shared" si="24"/>
        <v>0</v>
      </c>
      <c r="P145" s="260">
        <f t="shared" si="19"/>
        <v>0</v>
      </c>
      <c r="Q145" s="261">
        <f t="shared" si="20"/>
        <v>0</v>
      </c>
      <c r="R145" s="260">
        <f t="shared" si="21"/>
        <v>0</v>
      </c>
      <c r="S145" s="261">
        <f t="shared" si="22"/>
        <v>0</v>
      </c>
      <c r="T145" s="258">
        <f t="shared" si="25"/>
        <v>0</v>
      </c>
      <c r="U145" s="259">
        <f t="shared" si="26"/>
        <v>0</v>
      </c>
    </row>
    <row r="146" spans="1:21" ht="20.25">
      <c r="A146" s="78"/>
      <c r="B146" s="270"/>
      <c r="C146" s="79"/>
      <c r="D146" s="80"/>
      <c r="E146" s="81"/>
      <c r="F146" s="31">
        <f t="shared" si="18"/>
      </c>
      <c r="G146" s="303">
        <f>IF(D146="","",VLOOKUP(F146,'Plan Comptable Général Commenté'!$C$5:$D$570,2,0))</f>
      </c>
      <c r="H146" s="82"/>
      <c r="I146" s="281">
        <f>IF(H146="","",VLOOKUP(H146,'Comptes Analytiques'!$A$8:$B$51,2,0))</f>
      </c>
      <c r="J146" s="33"/>
      <c r="K146" s="84"/>
      <c r="L146" s="84"/>
      <c r="M146" s="305"/>
      <c r="N146" s="255">
        <f t="shared" si="23"/>
        <v>0</v>
      </c>
      <c r="O146" s="261">
        <f t="shared" si="24"/>
        <v>0</v>
      </c>
      <c r="P146" s="260">
        <f t="shared" si="19"/>
        <v>0</v>
      </c>
      <c r="Q146" s="261">
        <f t="shared" si="20"/>
        <v>0</v>
      </c>
      <c r="R146" s="260">
        <f t="shared" si="21"/>
        <v>0</v>
      </c>
      <c r="S146" s="261">
        <f t="shared" si="22"/>
        <v>0</v>
      </c>
      <c r="T146" s="258">
        <f t="shared" si="25"/>
        <v>0</v>
      </c>
      <c r="U146" s="259">
        <f t="shared" si="26"/>
        <v>0</v>
      </c>
    </row>
    <row r="147" spans="1:21" ht="20.25">
      <c r="A147" s="78"/>
      <c r="B147" s="270"/>
      <c r="C147" s="79"/>
      <c r="D147" s="80"/>
      <c r="E147" s="81"/>
      <c r="F147" s="31">
        <f t="shared" si="18"/>
      </c>
      <c r="G147" s="303">
        <f>IF(D147="","",VLOOKUP(F147,'Plan Comptable Général Commenté'!$C$5:$D$570,2,0))</f>
      </c>
      <c r="H147" s="82"/>
      <c r="I147" s="281">
        <f>IF(H147="","",VLOOKUP(H147,'Comptes Analytiques'!$A$8:$B$51,2,0))</f>
      </c>
      <c r="J147" s="33"/>
      <c r="K147" s="84"/>
      <c r="L147" s="84"/>
      <c r="M147" s="305"/>
      <c r="N147" s="255">
        <f t="shared" si="23"/>
        <v>0</v>
      </c>
      <c r="O147" s="261">
        <f t="shared" si="24"/>
        <v>0</v>
      </c>
      <c r="P147" s="260">
        <f t="shared" si="19"/>
        <v>0</v>
      </c>
      <c r="Q147" s="261">
        <f t="shared" si="20"/>
        <v>0</v>
      </c>
      <c r="R147" s="260">
        <f t="shared" si="21"/>
        <v>0</v>
      </c>
      <c r="S147" s="261">
        <f t="shared" si="22"/>
        <v>0</v>
      </c>
      <c r="T147" s="258">
        <f t="shared" si="25"/>
        <v>0</v>
      </c>
      <c r="U147" s="259">
        <f t="shared" si="26"/>
        <v>0</v>
      </c>
    </row>
    <row r="148" spans="1:21" ht="20.25">
      <c r="A148" s="78"/>
      <c r="B148" s="270"/>
      <c r="C148" s="79"/>
      <c r="D148" s="80"/>
      <c r="E148" s="81"/>
      <c r="F148" s="31">
        <f t="shared" si="18"/>
      </c>
      <c r="G148" s="303">
        <f>IF(D148="","",VLOOKUP(F148,'Plan Comptable Général Commenté'!$C$5:$D$570,2,0))</f>
      </c>
      <c r="H148" s="82"/>
      <c r="I148" s="281">
        <f>IF(H148="","",VLOOKUP(H148,'Comptes Analytiques'!$A$8:$B$51,2,0))</f>
      </c>
      <c r="J148" s="33"/>
      <c r="K148" s="84"/>
      <c r="L148" s="84"/>
      <c r="M148" s="305"/>
      <c r="N148" s="255">
        <f t="shared" si="23"/>
        <v>0</v>
      </c>
      <c r="O148" s="261">
        <f t="shared" si="24"/>
        <v>0</v>
      </c>
      <c r="P148" s="260">
        <f t="shared" si="19"/>
        <v>0</v>
      </c>
      <c r="Q148" s="261">
        <f t="shared" si="20"/>
        <v>0</v>
      </c>
      <c r="R148" s="260">
        <f t="shared" si="21"/>
        <v>0</v>
      </c>
      <c r="S148" s="261">
        <f t="shared" si="22"/>
        <v>0</v>
      </c>
      <c r="T148" s="258">
        <f t="shared" si="25"/>
        <v>0</v>
      </c>
      <c r="U148" s="259">
        <f t="shared" si="26"/>
        <v>0</v>
      </c>
    </row>
    <row r="149" spans="1:21" ht="20.25">
      <c r="A149" s="78"/>
      <c r="B149" s="270"/>
      <c r="C149" s="79"/>
      <c r="D149" s="80"/>
      <c r="E149" s="81"/>
      <c r="F149" s="31">
        <f t="shared" si="18"/>
      </c>
      <c r="G149" s="303">
        <f>IF(D149="","",VLOOKUP(F149,'Plan Comptable Général Commenté'!$C$5:$D$570,2,0))</f>
      </c>
      <c r="H149" s="82"/>
      <c r="I149" s="281">
        <f>IF(H149="","",VLOOKUP(H149,'Comptes Analytiques'!$A$8:$B$51,2,0))</f>
      </c>
      <c r="J149" s="33"/>
      <c r="K149" s="84"/>
      <c r="L149" s="84"/>
      <c r="M149" s="305"/>
      <c r="N149" s="255">
        <f t="shared" si="23"/>
        <v>0</v>
      </c>
      <c r="O149" s="261">
        <f t="shared" si="24"/>
        <v>0</v>
      </c>
      <c r="P149" s="260">
        <f t="shared" si="19"/>
        <v>0</v>
      </c>
      <c r="Q149" s="261">
        <f t="shared" si="20"/>
        <v>0</v>
      </c>
      <c r="R149" s="260">
        <f t="shared" si="21"/>
        <v>0</v>
      </c>
      <c r="S149" s="261">
        <f t="shared" si="22"/>
        <v>0</v>
      </c>
      <c r="T149" s="258">
        <f t="shared" si="25"/>
        <v>0</v>
      </c>
      <c r="U149" s="259">
        <f t="shared" si="26"/>
        <v>0</v>
      </c>
    </row>
    <row r="150" spans="1:21" ht="20.25">
      <c r="A150" s="78"/>
      <c r="B150" s="270"/>
      <c r="C150" s="79"/>
      <c r="D150" s="80"/>
      <c r="E150" s="81"/>
      <c r="F150" s="31">
        <f t="shared" si="18"/>
      </c>
      <c r="G150" s="303">
        <f>IF(D150="","",VLOOKUP(F150,'Plan Comptable Général Commenté'!$C$5:$D$570,2,0))</f>
      </c>
      <c r="H150" s="82"/>
      <c r="I150" s="281">
        <f>IF(H150="","",VLOOKUP(H150,'Comptes Analytiques'!$A$8:$B$51,2,0))</f>
      </c>
      <c r="J150" s="33"/>
      <c r="K150" s="84"/>
      <c r="L150" s="84"/>
      <c r="M150" s="305"/>
      <c r="N150" s="255">
        <f t="shared" si="23"/>
        <v>0</v>
      </c>
      <c r="O150" s="261">
        <f t="shared" si="24"/>
        <v>0</v>
      </c>
      <c r="P150" s="260">
        <f t="shared" si="19"/>
        <v>0</v>
      </c>
      <c r="Q150" s="261">
        <f t="shared" si="20"/>
        <v>0</v>
      </c>
      <c r="R150" s="260">
        <f t="shared" si="21"/>
        <v>0</v>
      </c>
      <c r="S150" s="261">
        <f t="shared" si="22"/>
        <v>0</v>
      </c>
      <c r="T150" s="258">
        <f t="shared" si="25"/>
        <v>0</v>
      </c>
      <c r="U150" s="259">
        <f t="shared" si="26"/>
        <v>0</v>
      </c>
    </row>
    <row r="151" spans="1:21" ht="20.25">
      <c r="A151" s="78"/>
      <c r="B151" s="270"/>
      <c r="C151" s="79"/>
      <c r="D151" s="80"/>
      <c r="E151" s="81"/>
      <c r="F151" s="31">
        <f t="shared" si="18"/>
      </c>
      <c r="G151" s="303">
        <f>IF(D151="","",VLOOKUP(F151,'Plan Comptable Général Commenté'!$C$5:$D$570,2,0))</f>
      </c>
      <c r="H151" s="82"/>
      <c r="I151" s="281">
        <f>IF(H151="","",VLOOKUP(H151,'Comptes Analytiques'!$A$8:$B$51,2,0))</f>
      </c>
      <c r="J151" s="33"/>
      <c r="K151" s="84"/>
      <c r="L151" s="84"/>
      <c r="M151" s="305"/>
      <c r="N151" s="255">
        <f t="shared" si="23"/>
        <v>0</v>
      </c>
      <c r="O151" s="261">
        <f t="shared" si="24"/>
        <v>0</v>
      </c>
      <c r="P151" s="260">
        <f t="shared" si="19"/>
        <v>0</v>
      </c>
      <c r="Q151" s="261">
        <f t="shared" si="20"/>
        <v>0</v>
      </c>
      <c r="R151" s="260">
        <f t="shared" si="21"/>
        <v>0</v>
      </c>
      <c r="S151" s="261">
        <f t="shared" si="22"/>
        <v>0</v>
      </c>
      <c r="T151" s="258">
        <f t="shared" si="25"/>
        <v>0</v>
      </c>
      <c r="U151" s="259">
        <f t="shared" si="26"/>
        <v>0</v>
      </c>
    </row>
    <row r="152" spans="1:21" ht="20.25">
      <c r="A152" s="78"/>
      <c r="B152" s="270"/>
      <c r="C152" s="79"/>
      <c r="D152" s="80"/>
      <c r="E152" s="81"/>
      <c r="F152" s="31">
        <f t="shared" si="18"/>
      </c>
      <c r="G152" s="303">
        <f>IF(D152="","",VLOOKUP(F152,'Plan Comptable Général Commenté'!$C$5:$D$570,2,0))</f>
      </c>
      <c r="H152" s="82"/>
      <c r="I152" s="281">
        <f>IF(H152="","",VLOOKUP(H152,'Comptes Analytiques'!$A$8:$B$51,2,0))</f>
      </c>
      <c r="J152" s="33"/>
      <c r="K152" s="84"/>
      <c r="L152" s="84"/>
      <c r="M152" s="305"/>
      <c r="N152" s="255">
        <f t="shared" si="23"/>
        <v>0</v>
      </c>
      <c r="O152" s="261">
        <f t="shared" si="24"/>
        <v>0</v>
      </c>
      <c r="P152" s="260">
        <f t="shared" si="19"/>
        <v>0</v>
      </c>
      <c r="Q152" s="261">
        <f t="shared" si="20"/>
        <v>0</v>
      </c>
      <c r="R152" s="260">
        <f t="shared" si="21"/>
        <v>0</v>
      </c>
      <c r="S152" s="261">
        <f t="shared" si="22"/>
        <v>0</v>
      </c>
      <c r="T152" s="258">
        <f t="shared" si="25"/>
        <v>0</v>
      </c>
      <c r="U152" s="259">
        <f t="shared" si="26"/>
        <v>0</v>
      </c>
    </row>
    <row r="153" spans="1:21" ht="20.25">
      <c r="A153" s="78"/>
      <c r="B153" s="270"/>
      <c r="C153" s="79"/>
      <c r="D153" s="80"/>
      <c r="E153" s="81"/>
      <c r="F153" s="31">
        <f t="shared" si="18"/>
      </c>
      <c r="G153" s="303">
        <f>IF(D153="","",VLOOKUP(F153,'Plan Comptable Général Commenté'!$C$5:$D$570,2,0))</f>
      </c>
      <c r="H153" s="82"/>
      <c r="I153" s="281">
        <f>IF(H153="","",VLOOKUP(H153,'Comptes Analytiques'!$A$8:$B$51,2,0))</f>
      </c>
      <c r="J153" s="33"/>
      <c r="K153" s="84"/>
      <c r="L153" s="84"/>
      <c r="M153" s="305"/>
      <c r="N153" s="255">
        <f t="shared" si="23"/>
        <v>0</v>
      </c>
      <c r="O153" s="261">
        <f t="shared" si="24"/>
        <v>0</v>
      </c>
      <c r="P153" s="260">
        <f t="shared" si="19"/>
        <v>0</v>
      </c>
      <c r="Q153" s="261">
        <f t="shared" si="20"/>
        <v>0</v>
      </c>
      <c r="R153" s="260">
        <f t="shared" si="21"/>
        <v>0</v>
      </c>
      <c r="S153" s="261">
        <f t="shared" si="22"/>
        <v>0</v>
      </c>
      <c r="T153" s="258">
        <f t="shared" si="25"/>
        <v>0</v>
      </c>
      <c r="U153" s="259">
        <f t="shared" si="26"/>
        <v>0</v>
      </c>
    </row>
    <row r="154" spans="1:21" ht="20.25">
      <c r="A154" s="78"/>
      <c r="B154" s="270"/>
      <c r="C154" s="79"/>
      <c r="D154" s="80"/>
      <c r="E154" s="81"/>
      <c r="F154" s="31">
        <f t="shared" si="18"/>
      </c>
      <c r="G154" s="303">
        <f>IF(D154="","",VLOOKUP(F154,'Plan Comptable Général Commenté'!$C$5:$D$570,2,0))</f>
      </c>
      <c r="H154" s="82"/>
      <c r="I154" s="281">
        <f>IF(H154="","",VLOOKUP(H154,'Comptes Analytiques'!$A$8:$B$51,2,0))</f>
      </c>
      <c r="J154" s="33"/>
      <c r="K154" s="84"/>
      <c r="L154" s="84"/>
      <c r="M154" s="305"/>
      <c r="N154" s="255">
        <f t="shared" si="23"/>
        <v>0</v>
      </c>
      <c r="O154" s="261">
        <f t="shared" si="24"/>
        <v>0</v>
      </c>
      <c r="P154" s="260">
        <f t="shared" si="19"/>
        <v>0</v>
      </c>
      <c r="Q154" s="261">
        <f t="shared" si="20"/>
        <v>0</v>
      </c>
      <c r="R154" s="260">
        <f t="shared" si="21"/>
        <v>0</v>
      </c>
      <c r="S154" s="261">
        <f t="shared" si="22"/>
        <v>0</v>
      </c>
      <c r="T154" s="258">
        <f t="shared" si="25"/>
        <v>0</v>
      </c>
      <c r="U154" s="259">
        <f t="shared" si="26"/>
        <v>0</v>
      </c>
    </row>
    <row r="155" spans="1:21" ht="20.25">
      <c r="A155" s="78"/>
      <c r="B155" s="270"/>
      <c r="C155" s="79"/>
      <c r="D155" s="80"/>
      <c r="E155" s="81"/>
      <c r="F155" s="31">
        <f t="shared" si="18"/>
      </c>
      <c r="G155" s="303">
        <f>IF(D155="","",VLOOKUP(F155,'Plan Comptable Général Commenté'!$C$5:$D$570,2,0))</f>
      </c>
      <c r="H155" s="82"/>
      <c r="I155" s="281">
        <f>IF(H155="","",VLOOKUP(H155,'Comptes Analytiques'!$A$8:$B$51,2,0))</f>
      </c>
      <c r="J155" s="33"/>
      <c r="K155" s="84"/>
      <c r="L155" s="84"/>
      <c r="M155" s="305"/>
      <c r="N155" s="255">
        <f t="shared" si="23"/>
        <v>0</v>
      </c>
      <c r="O155" s="261">
        <f t="shared" si="24"/>
        <v>0</v>
      </c>
      <c r="P155" s="260">
        <f t="shared" si="19"/>
        <v>0</v>
      </c>
      <c r="Q155" s="261">
        <f t="shared" si="20"/>
        <v>0</v>
      </c>
      <c r="R155" s="260">
        <f t="shared" si="21"/>
        <v>0</v>
      </c>
      <c r="S155" s="261">
        <f t="shared" si="22"/>
        <v>0</v>
      </c>
      <c r="T155" s="258">
        <f t="shared" si="25"/>
        <v>0</v>
      </c>
      <c r="U155" s="259">
        <f t="shared" si="26"/>
        <v>0</v>
      </c>
    </row>
    <row r="156" spans="1:21" ht="20.25">
      <c r="A156" s="78"/>
      <c r="B156" s="270"/>
      <c r="C156" s="79"/>
      <c r="D156" s="80"/>
      <c r="E156" s="81"/>
      <c r="F156" s="31">
        <f t="shared" si="18"/>
      </c>
      <c r="G156" s="303">
        <f>IF(D156="","",VLOOKUP(F156,'Plan Comptable Général Commenté'!$C$5:$D$570,2,0))</f>
      </c>
      <c r="H156" s="82"/>
      <c r="I156" s="281">
        <f>IF(H156="","",VLOOKUP(H156,'Comptes Analytiques'!$A$8:$B$51,2,0))</f>
      </c>
      <c r="J156" s="33"/>
      <c r="K156" s="84"/>
      <c r="L156" s="84"/>
      <c r="M156" s="305"/>
      <c r="N156" s="255">
        <f t="shared" si="23"/>
        <v>0</v>
      </c>
      <c r="O156" s="261">
        <f t="shared" si="24"/>
        <v>0</v>
      </c>
      <c r="P156" s="260">
        <f t="shared" si="19"/>
        <v>0</v>
      </c>
      <c r="Q156" s="261">
        <f t="shared" si="20"/>
        <v>0</v>
      </c>
      <c r="R156" s="260">
        <f t="shared" si="21"/>
        <v>0</v>
      </c>
      <c r="S156" s="261">
        <f t="shared" si="22"/>
        <v>0</v>
      </c>
      <c r="T156" s="258">
        <f t="shared" si="25"/>
        <v>0</v>
      </c>
      <c r="U156" s="259">
        <f t="shared" si="26"/>
        <v>0</v>
      </c>
    </row>
    <row r="157" spans="1:21" ht="20.25">
      <c r="A157" s="78"/>
      <c r="B157" s="270"/>
      <c r="C157" s="79"/>
      <c r="D157" s="80"/>
      <c r="E157" s="81"/>
      <c r="F157" s="31">
        <f t="shared" si="18"/>
      </c>
      <c r="G157" s="303">
        <f>IF(D157="","",VLOOKUP(F157,'Plan Comptable Général Commenté'!$C$5:$D$570,2,0))</f>
      </c>
      <c r="H157" s="82"/>
      <c r="I157" s="281">
        <f>IF(H157="","",VLOOKUP(H157,'Comptes Analytiques'!$A$8:$B$51,2,0))</f>
      </c>
      <c r="J157" s="33"/>
      <c r="K157" s="84"/>
      <c r="L157" s="84"/>
      <c r="M157" s="305"/>
      <c r="N157" s="255">
        <f t="shared" si="23"/>
        <v>0</v>
      </c>
      <c r="O157" s="261">
        <f t="shared" si="24"/>
        <v>0</v>
      </c>
      <c r="P157" s="260">
        <f t="shared" si="19"/>
        <v>0</v>
      </c>
      <c r="Q157" s="261">
        <f t="shared" si="20"/>
        <v>0</v>
      </c>
      <c r="R157" s="260">
        <f t="shared" si="21"/>
        <v>0</v>
      </c>
      <c r="S157" s="261">
        <f t="shared" si="22"/>
        <v>0</v>
      </c>
      <c r="T157" s="258">
        <f t="shared" si="25"/>
        <v>0</v>
      </c>
      <c r="U157" s="259">
        <f t="shared" si="26"/>
        <v>0</v>
      </c>
    </row>
    <row r="158" spans="1:21" ht="20.25">
      <c r="A158" s="78"/>
      <c r="B158" s="270"/>
      <c r="C158" s="79"/>
      <c r="D158" s="80"/>
      <c r="E158" s="81"/>
      <c r="F158" s="31">
        <f t="shared" si="18"/>
      </c>
      <c r="G158" s="303">
        <f>IF(D158="","",VLOOKUP(F158,'Plan Comptable Général Commenté'!$C$5:$D$570,2,0))</f>
      </c>
      <c r="H158" s="82"/>
      <c r="I158" s="281">
        <f>IF(H158="","",VLOOKUP(H158,'Comptes Analytiques'!$A$8:$B$51,2,0))</f>
      </c>
      <c r="J158" s="33"/>
      <c r="K158" s="84"/>
      <c r="L158" s="84"/>
      <c r="M158" s="305"/>
      <c r="N158" s="255">
        <f t="shared" si="23"/>
        <v>0</v>
      </c>
      <c r="O158" s="261">
        <f t="shared" si="24"/>
        <v>0</v>
      </c>
      <c r="P158" s="260">
        <f t="shared" si="19"/>
        <v>0</v>
      </c>
      <c r="Q158" s="261">
        <f t="shared" si="20"/>
        <v>0</v>
      </c>
      <c r="R158" s="260">
        <f t="shared" si="21"/>
        <v>0</v>
      </c>
      <c r="S158" s="261">
        <f t="shared" si="22"/>
        <v>0</v>
      </c>
      <c r="T158" s="258">
        <f t="shared" si="25"/>
        <v>0</v>
      </c>
      <c r="U158" s="259">
        <f t="shared" si="26"/>
        <v>0</v>
      </c>
    </row>
    <row r="159" spans="1:21" ht="20.25">
      <c r="A159" s="78"/>
      <c r="B159" s="270"/>
      <c r="C159" s="79"/>
      <c r="D159" s="80"/>
      <c r="E159" s="81"/>
      <c r="F159" s="31">
        <f t="shared" si="18"/>
      </c>
      <c r="G159" s="303">
        <f>IF(D159="","",VLOOKUP(F159,'Plan Comptable Général Commenté'!$C$5:$D$570,2,0))</f>
      </c>
      <c r="H159" s="82"/>
      <c r="I159" s="281">
        <f>IF(H159="","",VLOOKUP(H159,'Comptes Analytiques'!$A$8:$B$51,2,0))</f>
      </c>
      <c r="J159" s="33"/>
      <c r="K159" s="84"/>
      <c r="L159" s="84"/>
      <c r="M159" s="305"/>
      <c r="N159" s="255">
        <f t="shared" si="23"/>
        <v>0</v>
      </c>
      <c r="O159" s="261">
        <f t="shared" si="24"/>
        <v>0</v>
      </c>
      <c r="P159" s="260">
        <f t="shared" si="19"/>
        <v>0</v>
      </c>
      <c r="Q159" s="261">
        <f t="shared" si="20"/>
        <v>0</v>
      </c>
      <c r="R159" s="260">
        <f t="shared" si="21"/>
        <v>0</v>
      </c>
      <c r="S159" s="261">
        <f t="shared" si="22"/>
        <v>0</v>
      </c>
      <c r="T159" s="258">
        <f t="shared" si="25"/>
        <v>0</v>
      </c>
      <c r="U159" s="259">
        <f t="shared" si="26"/>
        <v>0</v>
      </c>
    </row>
    <row r="160" spans="1:21" ht="20.25">
      <c r="A160" s="78"/>
      <c r="B160" s="270"/>
      <c r="C160" s="79"/>
      <c r="D160" s="80"/>
      <c r="E160" s="81"/>
      <c r="F160" s="31">
        <f t="shared" si="18"/>
      </c>
      <c r="G160" s="303">
        <f>IF(D160="","",VLOOKUP(F160,'Plan Comptable Général Commenté'!$C$5:$D$570,2,0))</f>
      </c>
      <c r="H160" s="82"/>
      <c r="I160" s="281">
        <f>IF(H160="","",VLOOKUP(H160,'Comptes Analytiques'!$A$8:$B$51,2,0))</f>
      </c>
      <c r="J160" s="33"/>
      <c r="K160" s="84"/>
      <c r="L160" s="84"/>
      <c r="M160" s="305"/>
      <c r="N160" s="255">
        <f t="shared" si="23"/>
        <v>0</v>
      </c>
      <c r="O160" s="261">
        <f t="shared" si="24"/>
        <v>0</v>
      </c>
      <c r="P160" s="260">
        <f t="shared" si="19"/>
        <v>0</v>
      </c>
      <c r="Q160" s="261">
        <f t="shared" si="20"/>
        <v>0</v>
      </c>
      <c r="R160" s="260">
        <f t="shared" si="21"/>
        <v>0</v>
      </c>
      <c r="S160" s="261">
        <f t="shared" si="22"/>
        <v>0</v>
      </c>
      <c r="T160" s="258">
        <f t="shared" si="25"/>
        <v>0</v>
      </c>
      <c r="U160" s="259">
        <f t="shared" si="26"/>
        <v>0</v>
      </c>
    </row>
    <row r="161" spans="1:21" ht="20.25">
      <c r="A161" s="78"/>
      <c r="B161" s="270"/>
      <c r="C161" s="79"/>
      <c r="D161" s="80"/>
      <c r="E161" s="81"/>
      <c r="F161" s="31">
        <f t="shared" si="18"/>
      </c>
      <c r="G161" s="303">
        <f>IF(D161="","",VLOOKUP(F161,'Plan Comptable Général Commenté'!$C$5:$D$570,2,0))</f>
      </c>
      <c r="H161" s="82"/>
      <c r="I161" s="281">
        <f>IF(H161="","",VLOOKUP(H161,'Comptes Analytiques'!$A$8:$B$51,2,0))</f>
      </c>
      <c r="J161" s="33"/>
      <c r="K161" s="84"/>
      <c r="L161" s="84"/>
      <c r="M161" s="305"/>
      <c r="N161" s="255">
        <f t="shared" si="23"/>
        <v>0</v>
      </c>
      <c r="O161" s="261">
        <f t="shared" si="24"/>
        <v>0</v>
      </c>
      <c r="P161" s="260">
        <f t="shared" si="19"/>
        <v>0</v>
      </c>
      <c r="Q161" s="261">
        <f t="shared" si="20"/>
        <v>0</v>
      </c>
      <c r="R161" s="260">
        <f t="shared" si="21"/>
        <v>0</v>
      </c>
      <c r="S161" s="261">
        <f t="shared" si="22"/>
        <v>0</v>
      </c>
      <c r="T161" s="258">
        <f t="shared" si="25"/>
        <v>0</v>
      </c>
      <c r="U161" s="259">
        <f t="shared" si="26"/>
        <v>0</v>
      </c>
    </row>
    <row r="162" spans="1:21" ht="20.25">
      <c r="A162" s="78"/>
      <c r="B162" s="270"/>
      <c r="C162" s="79"/>
      <c r="D162" s="80"/>
      <c r="E162" s="81"/>
      <c r="F162" s="31">
        <f t="shared" si="18"/>
      </c>
      <c r="G162" s="303">
        <f>IF(D162="","",VLOOKUP(F162,'Plan Comptable Général Commenté'!$C$5:$D$570,2,0))</f>
      </c>
      <c r="H162" s="82"/>
      <c r="I162" s="281">
        <f>IF(H162="","",VLOOKUP(H162,'Comptes Analytiques'!$A$8:$B$51,2,0))</f>
      </c>
      <c r="J162" s="33"/>
      <c r="K162" s="84"/>
      <c r="L162" s="84"/>
      <c r="M162" s="305"/>
      <c r="N162" s="255">
        <f t="shared" si="23"/>
        <v>0</v>
      </c>
      <c r="O162" s="261">
        <f t="shared" si="24"/>
        <v>0</v>
      </c>
      <c r="P162" s="260">
        <f t="shared" si="19"/>
        <v>0</v>
      </c>
      <c r="Q162" s="261">
        <f t="shared" si="20"/>
        <v>0</v>
      </c>
      <c r="R162" s="260">
        <f t="shared" si="21"/>
        <v>0</v>
      </c>
      <c r="S162" s="261">
        <f t="shared" si="22"/>
        <v>0</v>
      </c>
      <c r="T162" s="258">
        <f t="shared" si="25"/>
        <v>0</v>
      </c>
      <c r="U162" s="259">
        <f t="shared" si="26"/>
        <v>0</v>
      </c>
    </row>
    <row r="163" spans="1:21" ht="20.25">
      <c r="A163" s="78"/>
      <c r="B163" s="270"/>
      <c r="C163" s="79"/>
      <c r="D163" s="80"/>
      <c r="E163" s="81"/>
      <c r="F163" s="31">
        <f t="shared" si="18"/>
      </c>
      <c r="G163" s="303">
        <f>IF(D163="","",VLOOKUP(F163,'Plan Comptable Général Commenté'!$C$5:$D$570,2,0))</f>
      </c>
      <c r="H163" s="82"/>
      <c r="I163" s="281">
        <f>IF(H163="","",VLOOKUP(H163,'Comptes Analytiques'!$A$8:$B$51,2,0))</f>
      </c>
      <c r="J163" s="33"/>
      <c r="K163" s="84"/>
      <c r="L163" s="84"/>
      <c r="M163" s="305"/>
      <c r="N163" s="255">
        <f t="shared" si="23"/>
        <v>0</v>
      </c>
      <c r="O163" s="261">
        <f t="shared" si="24"/>
        <v>0</v>
      </c>
      <c r="P163" s="260">
        <f t="shared" si="19"/>
        <v>0</v>
      </c>
      <c r="Q163" s="261">
        <f t="shared" si="20"/>
        <v>0</v>
      </c>
      <c r="R163" s="260">
        <f t="shared" si="21"/>
        <v>0</v>
      </c>
      <c r="S163" s="261">
        <f t="shared" si="22"/>
        <v>0</v>
      </c>
      <c r="T163" s="258">
        <f t="shared" si="25"/>
        <v>0</v>
      </c>
      <c r="U163" s="259">
        <f t="shared" si="26"/>
        <v>0</v>
      </c>
    </row>
    <row r="164" spans="1:21" ht="20.25">
      <c r="A164" s="78"/>
      <c r="B164" s="270"/>
      <c r="C164" s="79"/>
      <c r="D164" s="80"/>
      <c r="E164" s="81"/>
      <c r="F164" s="31">
        <f t="shared" si="18"/>
      </c>
      <c r="G164" s="303">
        <f>IF(D164="","",VLOOKUP(F164,'Plan Comptable Général Commenté'!$C$5:$D$570,2,0))</f>
      </c>
      <c r="H164" s="82"/>
      <c r="I164" s="281">
        <f>IF(H164="","",VLOOKUP(H164,'Comptes Analytiques'!$A$8:$B$51,2,0))</f>
      </c>
      <c r="J164" s="33"/>
      <c r="K164" s="84"/>
      <c r="L164" s="84"/>
      <c r="M164" s="305"/>
      <c r="N164" s="255">
        <f t="shared" si="23"/>
        <v>0</v>
      </c>
      <c r="O164" s="261">
        <f t="shared" si="24"/>
        <v>0</v>
      </c>
      <c r="P164" s="260">
        <f t="shared" si="19"/>
        <v>0</v>
      </c>
      <c r="Q164" s="261">
        <f t="shared" si="20"/>
        <v>0</v>
      </c>
      <c r="R164" s="260">
        <f t="shared" si="21"/>
        <v>0</v>
      </c>
      <c r="S164" s="261">
        <f t="shared" si="22"/>
        <v>0</v>
      </c>
      <c r="T164" s="258">
        <f t="shared" si="25"/>
        <v>0</v>
      </c>
      <c r="U164" s="259">
        <f t="shared" si="26"/>
        <v>0</v>
      </c>
    </row>
    <row r="165" spans="1:21" ht="20.25">
      <c r="A165" s="78"/>
      <c r="B165" s="270"/>
      <c r="C165" s="79"/>
      <c r="D165" s="80"/>
      <c r="E165" s="81"/>
      <c r="F165" s="31">
        <f t="shared" si="18"/>
      </c>
      <c r="G165" s="303">
        <f>IF(D165="","",VLOOKUP(F165,'Plan Comptable Général Commenté'!$C$5:$D$570,2,0))</f>
      </c>
      <c r="H165" s="82"/>
      <c r="I165" s="281">
        <f>IF(H165="","",VLOOKUP(H165,'Comptes Analytiques'!$A$8:$B$51,2,0))</f>
      </c>
      <c r="J165" s="33"/>
      <c r="K165" s="84"/>
      <c r="L165" s="84"/>
      <c r="M165" s="305"/>
      <c r="N165" s="255">
        <f t="shared" si="23"/>
        <v>0</v>
      </c>
      <c r="O165" s="261">
        <f t="shared" si="24"/>
        <v>0</v>
      </c>
      <c r="P165" s="260">
        <f t="shared" si="19"/>
        <v>0</v>
      </c>
      <c r="Q165" s="261">
        <f t="shared" si="20"/>
        <v>0</v>
      </c>
      <c r="R165" s="260">
        <f t="shared" si="21"/>
        <v>0</v>
      </c>
      <c r="S165" s="261">
        <f t="shared" si="22"/>
        <v>0</v>
      </c>
      <c r="T165" s="258">
        <f t="shared" si="25"/>
        <v>0</v>
      </c>
      <c r="U165" s="259">
        <f t="shared" si="26"/>
        <v>0</v>
      </c>
    </row>
    <row r="166" spans="1:21" ht="20.25">
      <c r="A166" s="78"/>
      <c r="B166" s="270"/>
      <c r="C166" s="79"/>
      <c r="D166" s="80"/>
      <c r="E166" s="81"/>
      <c r="F166" s="31">
        <f t="shared" si="18"/>
      </c>
      <c r="G166" s="303">
        <f>IF(D166="","",VLOOKUP(F166,'Plan Comptable Général Commenté'!$C$5:$D$570,2,0))</f>
      </c>
      <c r="H166" s="82"/>
      <c r="I166" s="281">
        <f>IF(H166="","",VLOOKUP(H166,'Comptes Analytiques'!$A$8:$B$51,2,0))</f>
      </c>
      <c r="J166" s="33"/>
      <c r="K166" s="84"/>
      <c r="L166" s="84"/>
      <c r="M166" s="305"/>
      <c r="N166" s="255">
        <f t="shared" si="23"/>
        <v>0</v>
      </c>
      <c r="O166" s="261">
        <f t="shared" si="24"/>
        <v>0</v>
      </c>
      <c r="P166" s="260">
        <f t="shared" si="19"/>
        <v>0</v>
      </c>
      <c r="Q166" s="261">
        <f t="shared" si="20"/>
        <v>0</v>
      </c>
      <c r="R166" s="260">
        <f t="shared" si="21"/>
        <v>0</v>
      </c>
      <c r="S166" s="261">
        <f t="shared" si="22"/>
        <v>0</v>
      </c>
      <c r="T166" s="258">
        <f t="shared" si="25"/>
        <v>0</v>
      </c>
      <c r="U166" s="259">
        <f t="shared" si="26"/>
        <v>0</v>
      </c>
    </row>
    <row r="167" spans="1:21" ht="20.25">
      <c r="A167" s="78"/>
      <c r="B167" s="270"/>
      <c r="C167" s="79"/>
      <c r="D167" s="80"/>
      <c r="E167" s="81"/>
      <c r="F167" s="31">
        <f t="shared" si="18"/>
      </c>
      <c r="G167" s="303">
        <f>IF(D167="","",VLOOKUP(F167,'Plan Comptable Général Commenté'!$C$5:$D$570,2,0))</f>
      </c>
      <c r="H167" s="82"/>
      <c r="I167" s="281">
        <f>IF(H167="","",VLOOKUP(H167,'Comptes Analytiques'!$A$8:$B$51,2,0))</f>
      </c>
      <c r="J167" s="33"/>
      <c r="K167" s="84"/>
      <c r="L167" s="84"/>
      <c r="M167" s="305"/>
      <c r="N167" s="255">
        <f t="shared" si="23"/>
        <v>0</v>
      </c>
      <c r="O167" s="261">
        <f t="shared" si="24"/>
        <v>0</v>
      </c>
      <c r="P167" s="260">
        <f t="shared" si="19"/>
        <v>0</v>
      </c>
      <c r="Q167" s="261">
        <f t="shared" si="20"/>
        <v>0</v>
      </c>
      <c r="R167" s="260">
        <f t="shared" si="21"/>
        <v>0</v>
      </c>
      <c r="S167" s="261">
        <f t="shared" si="22"/>
        <v>0</v>
      </c>
      <c r="T167" s="258">
        <f t="shared" si="25"/>
        <v>0</v>
      </c>
      <c r="U167" s="259">
        <f t="shared" si="26"/>
        <v>0</v>
      </c>
    </row>
    <row r="168" spans="1:21" ht="20.25">
      <c r="A168" s="78"/>
      <c r="B168" s="270"/>
      <c r="C168" s="79"/>
      <c r="D168" s="80"/>
      <c r="E168" s="81"/>
      <c r="F168" s="31">
        <f t="shared" si="18"/>
      </c>
      <c r="G168" s="303">
        <f>IF(D168="","",VLOOKUP(F168,'Plan Comptable Général Commenté'!$C$5:$D$570,2,0))</f>
      </c>
      <c r="H168" s="82"/>
      <c r="I168" s="281">
        <f>IF(H168="","",VLOOKUP(H168,'Comptes Analytiques'!$A$8:$B$51,2,0))</f>
      </c>
      <c r="J168" s="33"/>
      <c r="K168" s="84"/>
      <c r="L168" s="84"/>
      <c r="M168" s="305"/>
      <c r="N168" s="255">
        <f t="shared" si="23"/>
        <v>0</v>
      </c>
      <c r="O168" s="261">
        <f t="shared" si="24"/>
        <v>0</v>
      </c>
      <c r="P168" s="260">
        <f t="shared" si="19"/>
        <v>0</v>
      </c>
      <c r="Q168" s="261">
        <f t="shared" si="20"/>
        <v>0</v>
      </c>
      <c r="R168" s="260">
        <f t="shared" si="21"/>
        <v>0</v>
      </c>
      <c r="S168" s="261">
        <f t="shared" si="22"/>
        <v>0</v>
      </c>
      <c r="T168" s="258">
        <f t="shared" si="25"/>
        <v>0</v>
      </c>
      <c r="U168" s="259">
        <f t="shared" si="26"/>
        <v>0</v>
      </c>
    </row>
    <row r="169" spans="1:21" ht="20.25">
      <c r="A169" s="78"/>
      <c r="B169" s="270"/>
      <c r="C169" s="79"/>
      <c r="D169" s="80"/>
      <c r="E169" s="81"/>
      <c r="F169" s="31">
        <f t="shared" si="18"/>
      </c>
      <c r="G169" s="303">
        <f>IF(D169="","",VLOOKUP(F169,'Plan Comptable Général Commenté'!$C$5:$D$570,2,0))</f>
      </c>
      <c r="H169" s="82"/>
      <c r="I169" s="281">
        <f>IF(H169="","",VLOOKUP(H169,'Comptes Analytiques'!$A$8:$B$51,2,0))</f>
      </c>
      <c r="J169" s="33"/>
      <c r="K169" s="84"/>
      <c r="L169" s="84"/>
      <c r="M169" s="305"/>
      <c r="N169" s="255">
        <f t="shared" si="23"/>
        <v>0</v>
      </c>
      <c r="O169" s="261">
        <f t="shared" si="24"/>
        <v>0</v>
      </c>
      <c r="P169" s="260">
        <f t="shared" si="19"/>
        <v>0</v>
      </c>
      <c r="Q169" s="261">
        <f t="shared" si="20"/>
        <v>0</v>
      </c>
      <c r="R169" s="260">
        <f t="shared" si="21"/>
        <v>0</v>
      </c>
      <c r="S169" s="261">
        <f t="shared" si="22"/>
        <v>0</v>
      </c>
      <c r="T169" s="258">
        <f t="shared" si="25"/>
        <v>0</v>
      </c>
      <c r="U169" s="259">
        <f t="shared" si="26"/>
        <v>0</v>
      </c>
    </row>
    <row r="170" spans="1:21" ht="20.25">
      <c r="A170" s="78"/>
      <c r="B170" s="270"/>
      <c r="C170" s="79"/>
      <c r="D170" s="80"/>
      <c r="E170" s="81"/>
      <c r="F170" s="31">
        <f t="shared" si="18"/>
      </c>
      <c r="G170" s="303">
        <f>IF(D170="","",VLOOKUP(F170,'Plan Comptable Général Commenté'!$C$5:$D$570,2,0))</f>
      </c>
      <c r="H170" s="82"/>
      <c r="I170" s="281">
        <f>IF(H170="","",VLOOKUP(H170,'Comptes Analytiques'!$A$8:$B$51,2,0))</f>
      </c>
      <c r="J170" s="33"/>
      <c r="K170" s="84"/>
      <c r="L170" s="84"/>
      <c r="M170" s="305"/>
      <c r="N170" s="255">
        <f t="shared" si="23"/>
        <v>0</v>
      </c>
      <c r="O170" s="261">
        <f t="shared" si="24"/>
        <v>0</v>
      </c>
      <c r="P170" s="260">
        <f t="shared" si="19"/>
        <v>0</v>
      </c>
      <c r="Q170" s="261">
        <f t="shared" si="20"/>
        <v>0</v>
      </c>
      <c r="R170" s="260">
        <f t="shared" si="21"/>
        <v>0</v>
      </c>
      <c r="S170" s="261">
        <f t="shared" si="22"/>
        <v>0</v>
      </c>
      <c r="T170" s="258">
        <f t="shared" si="25"/>
        <v>0</v>
      </c>
      <c r="U170" s="259">
        <f t="shared" si="26"/>
        <v>0</v>
      </c>
    </row>
    <row r="171" spans="1:21" ht="20.25">
      <c r="A171" s="78"/>
      <c r="B171" s="270"/>
      <c r="C171" s="79"/>
      <c r="D171" s="80"/>
      <c r="E171" s="81"/>
      <c r="F171" s="31">
        <f t="shared" si="18"/>
      </c>
      <c r="G171" s="303">
        <f>IF(D171="","",VLOOKUP(F171,'Plan Comptable Général Commenté'!$C$5:$D$570,2,0))</f>
      </c>
      <c r="H171" s="82"/>
      <c r="I171" s="281">
        <f>IF(H171="","",VLOOKUP(H171,'Comptes Analytiques'!$A$8:$B$51,2,0))</f>
      </c>
      <c r="J171" s="33"/>
      <c r="K171" s="84"/>
      <c r="L171" s="84"/>
      <c r="M171" s="305"/>
      <c r="N171" s="255">
        <f t="shared" si="23"/>
        <v>0</v>
      </c>
      <c r="O171" s="261">
        <f t="shared" si="24"/>
        <v>0</v>
      </c>
      <c r="P171" s="260">
        <f t="shared" si="19"/>
        <v>0</v>
      </c>
      <c r="Q171" s="261">
        <f t="shared" si="20"/>
        <v>0</v>
      </c>
      <c r="R171" s="260">
        <f t="shared" si="21"/>
        <v>0</v>
      </c>
      <c r="S171" s="261">
        <f t="shared" si="22"/>
        <v>0</v>
      </c>
      <c r="T171" s="258">
        <f t="shared" si="25"/>
        <v>0</v>
      </c>
      <c r="U171" s="259">
        <f t="shared" si="26"/>
        <v>0</v>
      </c>
    </row>
    <row r="172" spans="1:21" ht="20.25">
      <c r="A172" s="78"/>
      <c r="B172" s="270"/>
      <c r="C172" s="79"/>
      <c r="D172" s="80"/>
      <c r="E172" s="81"/>
      <c r="F172" s="31">
        <f t="shared" si="18"/>
      </c>
      <c r="G172" s="303">
        <f>IF(D172="","",VLOOKUP(F172,'Plan Comptable Général Commenté'!$C$5:$D$570,2,0))</f>
      </c>
      <c r="H172" s="82"/>
      <c r="I172" s="281">
        <f>IF(H172="","",VLOOKUP(H172,'Comptes Analytiques'!$A$8:$B$51,2,0))</f>
      </c>
      <c r="J172" s="33"/>
      <c r="K172" s="84"/>
      <c r="L172" s="84"/>
      <c r="M172" s="305"/>
      <c r="N172" s="255">
        <f t="shared" si="23"/>
        <v>0</v>
      </c>
      <c r="O172" s="261">
        <f t="shared" si="24"/>
        <v>0</v>
      </c>
      <c r="P172" s="260">
        <f t="shared" si="19"/>
        <v>0</v>
      </c>
      <c r="Q172" s="261">
        <f t="shared" si="20"/>
        <v>0</v>
      </c>
      <c r="R172" s="260">
        <f t="shared" si="21"/>
        <v>0</v>
      </c>
      <c r="S172" s="261">
        <f t="shared" si="22"/>
        <v>0</v>
      </c>
      <c r="T172" s="258">
        <f t="shared" si="25"/>
        <v>0</v>
      </c>
      <c r="U172" s="259">
        <f t="shared" si="26"/>
        <v>0</v>
      </c>
    </row>
    <row r="173" spans="1:21" ht="20.25">
      <c r="A173" s="78"/>
      <c r="B173" s="270"/>
      <c r="C173" s="79"/>
      <c r="D173" s="80"/>
      <c r="E173" s="81"/>
      <c r="F173" s="31">
        <f t="shared" si="18"/>
      </c>
      <c r="G173" s="303">
        <f>IF(D173="","",VLOOKUP(F173,'Plan Comptable Général Commenté'!$C$5:$D$570,2,0))</f>
      </c>
      <c r="H173" s="82"/>
      <c r="I173" s="281">
        <f>IF(H173="","",VLOOKUP(H173,'Comptes Analytiques'!$A$8:$B$51,2,0))</f>
      </c>
      <c r="J173" s="33"/>
      <c r="K173" s="84"/>
      <c r="L173" s="84"/>
      <c r="M173" s="305"/>
      <c r="N173" s="255">
        <f t="shared" si="23"/>
        <v>0</v>
      </c>
      <c r="O173" s="261">
        <f t="shared" si="24"/>
        <v>0</v>
      </c>
      <c r="P173" s="260">
        <f t="shared" si="19"/>
        <v>0</v>
      </c>
      <c r="Q173" s="261">
        <f t="shared" si="20"/>
        <v>0</v>
      </c>
      <c r="R173" s="260">
        <f t="shared" si="21"/>
        <v>0</v>
      </c>
      <c r="S173" s="261">
        <f t="shared" si="22"/>
        <v>0</v>
      </c>
      <c r="T173" s="258">
        <f t="shared" si="25"/>
        <v>0</v>
      </c>
      <c r="U173" s="259">
        <f t="shared" si="26"/>
        <v>0</v>
      </c>
    </row>
    <row r="174" spans="1:21" ht="20.25">
      <c r="A174" s="78"/>
      <c r="B174" s="270"/>
      <c r="C174" s="79"/>
      <c r="D174" s="80"/>
      <c r="E174" s="81"/>
      <c r="F174" s="31">
        <f t="shared" si="18"/>
      </c>
      <c r="G174" s="303">
        <f>IF(D174="","",VLOOKUP(F174,'Plan Comptable Général Commenté'!$C$5:$D$570,2,0))</f>
      </c>
      <c r="H174" s="82"/>
      <c r="I174" s="281">
        <f>IF(H174="","",VLOOKUP(H174,'Comptes Analytiques'!$A$8:$B$51,2,0))</f>
      </c>
      <c r="J174" s="33"/>
      <c r="K174" s="84"/>
      <c r="L174" s="84"/>
      <c r="M174" s="305"/>
      <c r="N174" s="255">
        <f t="shared" si="23"/>
        <v>0</v>
      </c>
      <c r="O174" s="261">
        <f t="shared" si="24"/>
        <v>0</v>
      </c>
      <c r="P174" s="260">
        <f t="shared" si="19"/>
        <v>0</v>
      </c>
      <c r="Q174" s="261">
        <f t="shared" si="20"/>
        <v>0</v>
      </c>
      <c r="R174" s="260">
        <f t="shared" si="21"/>
        <v>0</v>
      </c>
      <c r="S174" s="261">
        <f t="shared" si="22"/>
        <v>0</v>
      </c>
      <c r="T174" s="258">
        <f t="shared" si="25"/>
        <v>0</v>
      </c>
      <c r="U174" s="259">
        <f t="shared" si="26"/>
        <v>0</v>
      </c>
    </row>
    <row r="175" spans="1:21" ht="20.25">
      <c r="A175" s="78"/>
      <c r="B175" s="270"/>
      <c r="C175" s="79"/>
      <c r="D175" s="80"/>
      <c r="E175" s="81"/>
      <c r="F175" s="31">
        <f t="shared" si="18"/>
      </c>
      <c r="G175" s="303">
        <f>IF(D175="","",VLOOKUP(F175,'Plan Comptable Général Commenté'!$C$5:$D$570,2,0))</f>
      </c>
      <c r="H175" s="82"/>
      <c r="I175" s="281">
        <f>IF(H175="","",VLOOKUP(H175,'Comptes Analytiques'!$A$8:$B$51,2,0))</f>
      </c>
      <c r="J175" s="33"/>
      <c r="K175" s="84"/>
      <c r="L175" s="84"/>
      <c r="M175" s="305"/>
      <c r="N175" s="255">
        <f t="shared" si="23"/>
        <v>0</v>
      </c>
      <c r="O175" s="261">
        <f t="shared" si="24"/>
        <v>0</v>
      </c>
      <c r="P175" s="260">
        <f t="shared" si="19"/>
        <v>0</v>
      </c>
      <c r="Q175" s="261">
        <f t="shared" si="20"/>
        <v>0</v>
      </c>
      <c r="R175" s="260">
        <f t="shared" si="21"/>
        <v>0</v>
      </c>
      <c r="S175" s="261">
        <f t="shared" si="22"/>
        <v>0</v>
      </c>
      <c r="T175" s="258">
        <f t="shared" si="25"/>
        <v>0</v>
      </c>
      <c r="U175" s="259">
        <f t="shared" si="26"/>
        <v>0</v>
      </c>
    </row>
    <row r="176" spans="1:21" ht="20.25">
      <c r="A176" s="78"/>
      <c r="B176" s="270"/>
      <c r="C176" s="79"/>
      <c r="D176" s="80"/>
      <c r="E176" s="81"/>
      <c r="F176" s="31">
        <f t="shared" si="18"/>
      </c>
      <c r="G176" s="303">
        <f>IF(D176="","",VLOOKUP(F176,'Plan Comptable Général Commenté'!$C$5:$D$570,2,0))</f>
      </c>
      <c r="H176" s="82"/>
      <c r="I176" s="281">
        <f>IF(H176="","",VLOOKUP(H176,'Comptes Analytiques'!$A$8:$B$51,2,0))</f>
      </c>
      <c r="J176" s="33"/>
      <c r="K176" s="84"/>
      <c r="L176" s="84"/>
      <c r="M176" s="305"/>
      <c r="N176" s="255">
        <f t="shared" si="23"/>
        <v>0</v>
      </c>
      <c r="O176" s="261">
        <f t="shared" si="24"/>
        <v>0</v>
      </c>
      <c r="P176" s="260">
        <f t="shared" si="19"/>
        <v>0</v>
      </c>
      <c r="Q176" s="261">
        <f t="shared" si="20"/>
        <v>0</v>
      </c>
      <c r="R176" s="260">
        <f t="shared" si="21"/>
        <v>0</v>
      </c>
      <c r="S176" s="261">
        <f t="shared" si="22"/>
        <v>0</v>
      </c>
      <c r="T176" s="258">
        <f t="shared" si="25"/>
        <v>0</v>
      </c>
      <c r="U176" s="259">
        <f t="shared" si="26"/>
        <v>0</v>
      </c>
    </row>
    <row r="177" spans="1:21" ht="20.25">
      <c r="A177" s="78"/>
      <c r="B177" s="270"/>
      <c r="C177" s="79"/>
      <c r="D177" s="80"/>
      <c r="E177" s="81"/>
      <c r="F177" s="31">
        <f t="shared" si="18"/>
      </c>
      <c r="G177" s="303">
        <f>IF(D177="","",VLOOKUP(F177,'Plan Comptable Général Commenté'!$C$5:$D$570,2,0))</f>
      </c>
      <c r="H177" s="82"/>
      <c r="I177" s="281">
        <f>IF(H177="","",VLOOKUP(H177,'Comptes Analytiques'!$A$8:$B$51,2,0))</f>
      </c>
      <c r="J177" s="33"/>
      <c r="K177" s="84"/>
      <c r="L177" s="84"/>
      <c r="M177" s="305"/>
      <c r="N177" s="255">
        <f t="shared" si="23"/>
        <v>0</v>
      </c>
      <c r="O177" s="261">
        <f t="shared" si="24"/>
        <v>0</v>
      </c>
      <c r="P177" s="260">
        <f t="shared" si="19"/>
        <v>0</v>
      </c>
      <c r="Q177" s="261">
        <f t="shared" si="20"/>
        <v>0</v>
      </c>
      <c r="R177" s="260">
        <f t="shared" si="21"/>
        <v>0</v>
      </c>
      <c r="S177" s="261">
        <f t="shared" si="22"/>
        <v>0</v>
      </c>
      <c r="T177" s="258">
        <f t="shared" si="25"/>
        <v>0</v>
      </c>
      <c r="U177" s="259">
        <f t="shared" si="26"/>
        <v>0</v>
      </c>
    </row>
    <row r="178" spans="1:21" ht="20.25">
      <c r="A178" s="78"/>
      <c r="B178" s="270"/>
      <c r="C178" s="79"/>
      <c r="D178" s="80"/>
      <c r="E178" s="81"/>
      <c r="F178" s="31">
        <f t="shared" si="18"/>
      </c>
      <c r="G178" s="303">
        <f>IF(D178="","",VLOOKUP(F178,'Plan Comptable Général Commenté'!$C$5:$D$570,2,0))</f>
      </c>
      <c r="H178" s="82"/>
      <c r="I178" s="281">
        <f>IF(H178="","",VLOOKUP(H178,'Comptes Analytiques'!$A$8:$B$51,2,0))</f>
      </c>
      <c r="J178" s="33"/>
      <c r="K178" s="84"/>
      <c r="L178" s="84"/>
      <c r="M178" s="305"/>
      <c r="N178" s="255">
        <f t="shared" si="23"/>
        <v>0</v>
      </c>
      <c r="O178" s="261">
        <f t="shared" si="24"/>
        <v>0</v>
      </c>
      <c r="P178" s="260">
        <f t="shared" si="19"/>
        <v>0</v>
      </c>
      <c r="Q178" s="261">
        <f t="shared" si="20"/>
        <v>0</v>
      </c>
      <c r="R178" s="260">
        <f t="shared" si="21"/>
        <v>0</v>
      </c>
      <c r="S178" s="261">
        <f t="shared" si="22"/>
        <v>0</v>
      </c>
      <c r="T178" s="258">
        <f t="shared" si="25"/>
        <v>0</v>
      </c>
      <c r="U178" s="259">
        <f t="shared" si="26"/>
        <v>0</v>
      </c>
    </row>
    <row r="179" spans="1:21" ht="20.25">
      <c r="A179" s="78"/>
      <c r="B179" s="270"/>
      <c r="C179" s="79"/>
      <c r="D179" s="80"/>
      <c r="E179" s="81"/>
      <c r="F179" s="31">
        <f t="shared" si="18"/>
      </c>
      <c r="G179" s="303">
        <f>IF(D179="","",VLOOKUP(F179,'Plan Comptable Général Commenté'!$C$5:$D$570,2,0))</f>
      </c>
      <c r="H179" s="82"/>
      <c r="I179" s="281">
        <f>IF(H179="","",VLOOKUP(H179,'Comptes Analytiques'!$A$8:$B$51,2,0))</f>
      </c>
      <c r="J179" s="33"/>
      <c r="K179" s="84"/>
      <c r="L179" s="84"/>
      <c r="M179" s="305"/>
      <c r="N179" s="255">
        <f t="shared" si="23"/>
        <v>0</v>
      </c>
      <c r="O179" s="261">
        <f t="shared" si="24"/>
        <v>0</v>
      </c>
      <c r="P179" s="260">
        <f t="shared" si="19"/>
        <v>0</v>
      </c>
      <c r="Q179" s="261">
        <f t="shared" si="20"/>
        <v>0</v>
      </c>
      <c r="R179" s="260">
        <f t="shared" si="21"/>
        <v>0</v>
      </c>
      <c r="S179" s="261">
        <f t="shared" si="22"/>
        <v>0</v>
      </c>
      <c r="T179" s="258">
        <f t="shared" si="25"/>
        <v>0</v>
      </c>
      <c r="U179" s="259">
        <f t="shared" si="26"/>
        <v>0</v>
      </c>
    </row>
    <row r="180" spans="1:21" ht="20.25">
      <c r="A180" s="78"/>
      <c r="B180" s="270"/>
      <c r="C180" s="79"/>
      <c r="D180" s="80"/>
      <c r="E180" s="81"/>
      <c r="F180" s="31">
        <f t="shared" si="18"/>
      </c>
      <c r="G180" s="303">
        <f>IF(D180="","",VLOOKUP(F180,'Plan Comptable Général Commenté'!$C$5:$D$570,2,0))</f>
      </c>
      <c r="H180" s="82"/>
      <c r="I180" s="281">
        <f>IF(H180="","",VLOOKUP(H180,'Comptes Analytiques'!$A$8:$B$51,2,0))</f>
      </c>
      <c r="J180" s="33"/>
      <c r="K180" s="84"/>
      <c r="L180" s="84"/>
      <c r="M180" s="305"/>
      <c r="N180" s="255">
        <f t="shared" si="23"/>
        <v>0</v>
      </c>
      <c r="O180" s="261">
        <f t="shared" si="24"/>
        <v>0</v>
      </c>
      <c r="P180" s="260">
        <f t="shared" si="19"/>
        <v>0</v>
      </c>
      <c r="Q180" s="261">
        <f t="shared" si="20"/>
        <v>0</v>
      </c>
      <c r="R180" s="260">
        <f t="shared" si="21"/>
        <v>0</v>
      </c>
      <c r="S180" s="261">
        <f t="shared" si="22"/>
        <v>0</v>
      </c>
      <c r="T180" s="258">
        <f t="shared" si="25"/>
        <v>0</v>
      </c>
      <c r="U180" s="259">
        <f t="shared" si="26"/>
        <v>0</v>
      </c>
    </row>
    <row r="181" spans="1:21" ht="20.25">
      <c r="A181" s="78"/>
      <c r="B181" s="270"/>
      <c r="C181" s="79"/>
      <c r="D181" s="80"/>
      <c r="E181" s="81"/>
      <c r="F181" s="31">
        <f t="shared" si="18"/>
      </c>
      <c r="G181" s="303">
        <f>IF(D181="","",VLOOKUP(F181,'Plan Comptable Général Commenté'!$C$5:$D$570,2,0))</f>
      </c>
      <c r="H181" s="82"/>
      <c r="I181" s="281">
        <f>IF(H181="","",VLOOKUP(H181,'Comptes Analytiques'!$A$8:$B$51,2,0))</f>
      </c>
      <c r="J181" s="33"/>
      <c r="K181" s="84"/>
      <c r="L181" s="84"/>
      <c r="M181" s="305"/>
      <c r="N181" s="255">
        <f t="shared" si="23"/>
        <v>0</v>
      </c>
      <c r="O181" s="261">
        <f t="shared" si="24"/>
        <v>0</v>
      </c>
      <c r="P181" s="260">
        <f t="shared" si="19"/>
        <v>0</v>
      </c>
      <c r="Q181" s="261">
        <f t="shared" si="20"/>
        <v>0</v>
      </c>
      <c r="R181" s="260">
        <f t="shared" si="21"/>
        <v>0</v>
      </c>
      <c r="S181" s="261">
        <f t="shared" si="22"/>
        <v>0</v>
      </c>
      <c r="T181" s="258">
        <f t="shared" si="25"/>
        <v>0</v>
      </c>
      <c r="U181" s="259">
        <f t="shared" si="26"/>
        <v>0</v>
      </c>
    </row>
    <row r="182" spans="1:21" ht="20.25">
      <c r="A182" s="78"/>
      <c r="B182" s="270"/>
      <c r="C182" s="79"/>
      <c r="D182" s="80"/>
      <c r="E182" s="81"/>
      <c r="F182" s="31">
        <f t="shared" si="18"/>
      </c>
      <c r="G182" s="303">
        <f>IF(D182="","",VLOOKUP(F182,'Plan Comptable Général Commenté'!$C$5:$D$570,2,0))</f>
      </c>
      <c r="H182" s="82"/>
      <c r="I182" s="281">
        <f>IF(H182="","",VLOOKUP(H182,'Comptes Analytiques'!$A$8:$B$51,2,0))</f>
      </c>
      <c r="J182" s="33"/>
      <c r="K182" s="84"/>
      <c r="L182" s="84"/>
      <c r="M182" s="305"/>
      <c r="N182" s="255">
        <f t="shared" si="23"/>
        <v>0</v>
      </c>
      <c r="O182" s="261">
        <f t="shared" si="24"/>
        <v>0</v>
      </c>
      <c r="P182" s="260">
        <f t="shared" si="19"/>
        <v>0</v>
      </c>
      <c r="Q182" s="261">
        <f t="shared" si="20"/>
        <v>0</v>
      </c>
      <c r="R182" s="260">
        <f t="shared" si="21"/>
        <v>0</v>
      </c>
      <c r="S182" s="261">
        <f t="shared" si="22"/>
        <v>0</v>
      </c>
      <c r="T182" s="258">
        <f t="shared" si="25"/>
        <v>0</v>
      </c>
      <c r="U182" s="259">
        <f t="shared" si="26"/>
        <v>0</v>
      </c>
    </row>
    <row r="183" spans="1:21" ht="20.25">
      <c r="A183" s="78"/>
      <c r="B183" s="270"/>
      <c r="C183" s="79"/>
      <c r="D183" s="80"/>
      <c r="E183" s="81"/>
      <c r="F183" s="31">
        <f t="shared" si="18"/>
      </c>
      <c r="G183" s="303">
        <f>IF(D183="","",VLOOKUP(F183,'Plan Comptable Général Commenté'!$C$5:$D$570,2,0))</f>
      </c>
      <c r="H183" s="82"/>
      <c r="I183" s="281">
        <f>IF(H183="","",VLOOKUP(H183,'Comptes Analytiques'!$A$8:$B$51,2,0))</f>
      </c>
      <c r="J183" s="33"/>
      <c r="K183" s="84"/>
      <c r="L183" s="84"/>
      <c r="M183" s="305"/>
      <c r="N183" s="255">
        <f t="shared" si="23"/>
        <v>0</v>
      </c>
      <c r="O183" s="261">
        <f t="shared" si="24"/>
        <v>0</v>
      </c>
      <c r="P183" s="260">
        <f t="shared" si="19"/>
        <v>0</v>
      </c>
      <c r="Q183" s="261">
        <f t="shared" si="20"/>
        <v>0</v>
      </c>
      <c r="R183" s="260">
        <f t="shared" si="21"/>
        <v>0</v>
      </c>
      <c r="S183" s="261">
        <f t="shared" si="22"/>
        <v>0</v>
      </c>
      <c r="T183" s="258">
        <f t="shared" si="25"/>
        <v>0</v>
      </c>
      <c r="U183" s="259">
        <f t="shared" si="26"/>
        <v>0</v>
      </c>
    </row>
    <row r="184" spans="1:21" ht="20.25">
      <c r="A184" s="78"/>
      <c r="B184" s="270"/>
      <c r="C184" s="79"/>
      <c r="D184" s="80"/>
      <c r="E184" s="81"/>
      <c r="F184" s="31">
        <f t="shared" si="18"/>
      </c>
      <c r="G184" s="303">
        <f>IF(D184="","",VLOOKUP(F184,'Plan Comptable Général Commenté'!$C$5:$D$570,2,0))</f>
      </c>
      <c r="H184" s="82"/>
      <c r="I184" s="281">
        <f>IF(H184="","",VLOOKUP(H184,'Comptes Analytiques'!$A$8:$B$51,2,0))</f>
      </c>
      <c r="J184" s="33"/>
      <c r="K184" s="84"/>
      <c r="L184" s="84"/>
      <c r="M184" s="305"/>
      <c r="N184" s="255">
        <f t="shared" si="23"/>
        <v>0</v>
      </c>
      <c r="O184" s="261">
        <f t="shared" si="24"/>
        <v>0</v>
      </c>
      <c r="P184" s="260">
        <f t="shared" si="19"/>
        <v>0</v>
      </c>
      <c r="Q184" s="261">
        <f t="shared" si="20"/>
        <v>0</v>
      </c>
      <c r="R184" s="260">
        <f t="shared" si="21"/>
        <v>0</v>
      </c>
      <c r="S184" s="261">
        <f t="shared" si="22"/>
        <v>0</v>
      </c>
      <c r="T184" s="258">
        <f t="shared" si="25"/>
        <v>0</v>
      </c>
      <c r="U184" s="259">
        <f t="shared" si="26"/>
        <v>0</v>
      </c>
    </row>
    <row r="185" spans="1:21" ht="20.25">
      <c r="A185" s="78"/>
      <c r="B185" s="270"/>
      <c r="C185" s="79"/>
      <c r="D185" s="80"/>
      <c r="E185" s="81"/>
      <c r="F185" s="31">
        <f t="shared" si="18"/>
      </c>
      <c r="G185" s="303">
        <f>IF(D185="","",VLOOKUP(F185,'Plan Comptable Général Commenté'!$C$5:$D$570,2,0))</f>
      </c>
      <c r="H185" s="82"/>
      <c r="I185" s="281">
        <f>IF(H185="","",VLOOKUP(H185,'Comptes Analytiques'!$A$8:$B$51,2,0))</f>
      </c>
      <c r="J185" s="33"/>
      <c r="K185" s="84"/>
      <c r="L185" s="84"/>
      <c r="M185" s="305"/>
      <c r="N185" s="255">
        <f t="shared" si="23"/>
        <v>0</v>
      </c>
      <c r="O185" s="261">
        <f t="shared" si="24"/>
        <v>0</v>
      </c>
      <c r="P185" s="260">
        <f t="shared" si="19"/>
        <v>0</v>
      </c>
      <c r="Q185" s="261">
        <f t="shared" si="20"/>
        <v>0</v>
      </c>
      <c r="R185" s="260">
        <f t="shared" si="21"/>
        <v>0</v>
      </c>
      <c r="S185" s="261">
        <f t="shared" si="22"/>
        <v>0</v>
      </c>
      <c r="T185" s="258">
        <f t="shared" si="25"/>
        <v>0</v>
      </c>
      <c r="U185" s="259">
        <f t="shared" si="26"/>
        <v>0</v>
      </c>
    </row>
    <row r="186" spans="1:21" ht="20.25">
      <c r="A186" s="78"/>
      <c r="B186" s="270"/>
      <c r="C186" s="79"/>
      <c r="D186" s="80"/>
      <c r="E186" s="81"/>
      <c r="F186" s="31">
        <f t="shared" si="18"/>
      </c>
      <c r="G186" s="303">
        <f>IF(D186="","",VLOOKUP(F186,'Plan Comptable Général Commenté'!$C$5:$D$570,2,0))</f>
      </c>
      <c r="H186" s="82"/>
      <c r="I186" s="281">
        <f>IF(H186="","",VLOOKUP(H186,'Comptes Analytiques'!$A$8:$B$51,2,0))</f>
      </c>
      <c r="J186" s="33"/>
      <c r="K186" s="84"/>
      <c r="L186" s="84"/>
      <c r="M186" s="305"/>
      <c r="N186" s="255">
        <f t="shared" si="23"/>
        <v>0</v>
      </c>
      <c r="O186" s="261">
        <f t="shared" si="24"/>
        <v>0</v>
      </c>
      <c r="P186" s="260">
        <f t="shared" si="19"/>
        <v>0</v>
      </c>
      <c r="Q186" s="261">
        <f t="shared" si="20"/>
        <v>0</v>
      </c>
      <c r="R186" s="260">
        <f t="shared" si="21"/>
        <v>0</v>
      </c>
      <c r="S186" s="261">
        <f t="shared" si="22"/>
        <v>0</v>
      </c>
      <c r="T186" s="258">
        <f t="shared" si="25"/>
        <v>0</v>
      </c>
      <c r="U186" s="259">
        <f t="shared" si="26"/>
        <v>0</v>
      </c>
    </row>
    <row r="187" spans="1:21" ht="20.25">
      <c r="A187" s="78"/>
      <c r="B187" s="270"/>
      <c r="C187" s="79"/>
      <c r="D187" s="80"/>
      <c r="E187" s="81"/>
      <c r="F187" s="31">
        <f t="shared" si="18"/>
      </c>
      <c r="G187" s="303">
        <f>IF(D187="","",VLOOKUP(F187,'Plan Comptable Général Commenté'!$C$5:$D$570,2,0))</f>
      </c>
      <c r="H187" s="82"/>
      <c r="I187" s="281">
        <f>IF(H187="","",VLOOKUP(H187,'Comptes Analytiques'!$A$8:$B$51,2,0))</f>
      </c>
      <c r="J187" s="33"/>
      <c r="K187" s="84"/>
      <c r="L187" s="84"/>
      <c r="M187" s="305"/>
      <c r="N187" s="255">
        <f t="shared" si="23"/>
        <v>0</v>
      </c>
      <c r="O187" s="261">
        <f t="shared" si="24"/>
        <v>0</v>
      </c>
      <c r="P187" s="260">
        <f t="shared" si="19"/>
        <v>0</v>
      </c>
      <c r="Q187" s="261">
        <f t="shared" si="20"/>
        <v>0</v>
      </c>
      <c r="R187" s="260">
        <f t="shared" si="21"/>
        <v>0</v>
      </c>
      <c r="S187" s="261">
        <f t="shared" si="22"/>
        <v>0</v>
      </c>
      <c r="T187" s="258">
        <f t="shared" si="25"/>
        <v>0</v>
      </c>
      <c r="U187" s="259">
        <f t="shared" si="26"/>
        <v>0</v>
      </c>
    </row>
    <row r="188" spans="1:21" ht="20.25">
      <c r="A188" s="78"/>
      <c r="B188" s="270"/>
      <c r="C188" s="79"/>
      <c r="D188" s="80"/>
      <c r="E188" s="81"/>
      <c r="F188" s="31">
        <f t="shared" si="18"/>
      </c>
      <c r="G188" s="303">
        <f>IF(D188="","",VLOOKUP(F188,'Plan Comptable Général Commenté'!$C$5:$D$570,2,0))</f>
      </c>
      <c r="H188" s="82"/>
      <c r="I188" s="281">
        <f>IF(H188="","",VLOOKUP(H188,'Comptes Analytiques'!$A$8:$B$51,2,0))</f>
      </c>
      <c r="J188" s="33"/>
      <c r="K188" s="84"/>
      <c r="L188" s="84"/>
      <c r="M188" s="305"/>
      <c r="N188" s="255">
        <f t="shared" si="23"/>
        <v>0</v>
      </c>
      <c r="O188" s="261">
        <f t="shared" si="24"/>
        <v>0</v>
      </c>
      <c r="P188" s="260">
        <f t="shared" si="19"/>
        <v>0</v>
      </c>
      <c r="Q188" s="261">
        <f t="shared" si="20"/>
        <v>0</v>
      </c>
      <c r="R188" s="260">
        <f t="shared" si="21"/>
        <v>0</v>
      </c>
      <c r="S188" s="261">
        <f t="shared" si="22"/>
        <v>0</v>
      </c>
      <c r="T188" s="258">
        <f t="shared" si="25"/>
        <v>0</v>
      </c>
      <c r="U188" s="259">
        <f t="shared" si="26"/>
        <v>0</v>
      </c>
    </row>
    <row r="189" spans="1:21" ht="20.25">
      <c r="A189" s="78"/>
      <c r="B189" s="270"/>
      <c r="C189" s="79"/>
      <c r="D189" s="80"/>
      <c r="E189" s="81"/>
      <c r="F189" s="31">
        <f t="shared" si="18"/>
      </c>
      <c r="G189" s="303">
        <f>IF(D189="","",VLOOKUP(F189,'Plan Comptable Général Commenté'!$C$5:$D$570,2,0))</f>
      </c>
      <c r="H189" s="82"/>
      <c r="I189" s="281">
        <f>IF(H189="","",VLOOKUP(H189,'Comptes Analytiques'!$A$8:$B$51,2,0))</f>
      </c>
      <c r="J189" s="33"/>
      <c r="K189" s="84"/>
      <c r="L189" s="84"/>
      <c r="M189" s="305"/>
      <c r="N189" s="255">
        <f t="shared" si="23"/>
        <v>0</v>
      </c>
      <c r="O189" s="261">
        <f t="shared" si="24"/>
        <v>0</v>
      </c>
      <c r="P189" s="260">
        <f t="shared" si="19"/>
        <v>0</v>
      </c>
      <c r="Q189" s="261">
        <f t="shared" si="20"/>
        <v>0</v>
      </c>
      <c r="R189" s="260">
        <f t="shared" si="21"/>
        <v>0</v>
      </c>
      <c r="S189" s="261">
        <f t="shared" si="22"/>
        <v>0</v>
      </c>
      <c r="T189" s="258">
        <f t="shared" si="25"/>
        <v>0</v>
      </c>
      <c r="U189" s="259">
        <f t="shared" si="26"/>
        <v>0</v>
      </c>
    </row>
    <row r="190" spans="1:21" ht="20.25">
      <c r="A190" s="78"/>
      <c r="B190" s="270"/>
      <c r="C190" s="79"/>
      <c r="D190" s="80"/>
      <c r="E190" s="81"/>
      <c r="F190" s="31">
        <f t="shared" si="18"/>
      </c>
      <c r="G190" s="303">
        <f>IF(D190="","",VLOOKUP(F190,'Plan Comptable Général Commenté'!$C$5:$D$570,2,0))</f>
      </c>
      <c r="H190" s="82"/>
      <c r="I190" s="281">
        <f>IF(H190="","",VLOOKUP(H190,'Comptes Analytiques'!$A$8:$B$51,2,0))</f>
      </c>
      <c r="J190" s="33"/>
      <c r="K190" s="84"/>
      <c r="L190" s="84"/>
      <c r="M190" s="305"/>
      <c r="N190" s="255">
        <f t="shared" si="23"/>
        <v>0</v>
      </c>
      <c r="O190" s="261">
        <f t="shared" si="24"/>
        <v>0</v>
      </c>
      <c r="P190" s="260">
        <f t="shared" si="19"/>
        <v>0</v>
      </c>
      <c r="Q190" s="261">
        <f t="shared" si="20"/>
        <v>0</v>
      </c>
      <c r="R190" s="260">
        <f t="shared" si="21"/>
        <v>0</v>
      </c>
      <c r="S190" s="261">
        <f t="shared" si="22"/>
        <v>0</v>
      </c>
      <c r="T190" s="258">
        <f t="shared" si="25"/>
        <v>0</v>
      </c>
      <c r="U190" s="259">
        <f t="shared" si="26"/>
        <v>0</v>
      </c>
    </row>
    <row r="191" spans="1:21" ht="20.25">
      <c r="A191" s="78"/>
      <c r="B191" s="270"/>
      <c r="C191" s="79"/>
      <c r="D191" s="80"/>
      <c r="E191" s="81"/>
      <c r="F191" s="31">
        <f t="shared" si="18"/>
      </c>
      <c r="G191" s="303">
        <f>IF(D191="","",VLOOKUP(F191,'Plan Comptable Général Commenté'!$C$5:$D$570,2,0))</f>
      </c>
      <c r="H191" s="82"/>
      <c r="I191" s="281">
        <f>IF(H191="","",VLOOKUP(H191,'Comptes Analytiques'!$A$8:$B$51,2,0))</f>
      </c>
      <c r="J191" s="33"/>
      <c r="K191" s="84"/>
      <c r="L191" s="84"/>
      <c r="M191" s="305"/>
      <c r="N191" s="255">
        <f t="shared" si="23"/>
        <v>0</v>
      </c>
      <c r="O191" s="261">
        <f t="shared" si="24"/>
        <v>0</v>
      </c>
      <c r="P191" s="260">
        <f t="shared" si="19"/>
        <v>0</v>
      </c>
      <c r="Q191" s="261">
        <f t="shared" si="20"/>
        <v>0</v>
      </c>
      <c r="R191" s="260">
        <f t="shared" si="21"/>
        <v>0</v>
      </c>
      <c r="S191" s="261">
        <f t="shared" si="22"/>
        <v>0</v>
      </c>
      <c r="T191" s="258">
        <f t="shared" si="25"/>
        <v>0</v>
      </c>
      <c r="U191" s="259">
        <f t="shared" si="26"/>
        <v>0</v>
      </c>
    </row>
    <row r="192" spans="1:21" ht="20.25">
      <c r="A192" s="78"/>
      <c r="B192" s="270"/>
      <c r="C192" s="79"/>
      <c r="D192" s="80"/>
      <c r="E192" s="81"/>
      <c r="F192" s="31">
        <f t="shared" si="18"/>
      </c>
      <c r="G192" s="303">
        <f>IF(D192="","",VLOOKUP(F192,'Plan Comptable Général Commenté'!$C$5:$D$570,2,0))</f>
      </c>
      <c r="H192" s="82"/>
      <c r="I192" s="281">
        <f>IF(H192="","",VLOOKUP(H192,'Comptes Analytiques'!$A$8:$B$51,2,0))</f>
      </c>
      <c r="J192" s="33"/>
      <c r="K192" s="84"/>
      <c r="L192" s="84"/>
      <c r="M192" s="305"/>
      <c r="N192" s="255">
        <f t="shared" si="23"/>
        <v>0</v>
      </c>
      <c r="O192" s="261">
        <f t="shared" si="24"/>
        <v>0</v>
      </c>
      <c r="P192" s="260">
        <f t="shared" si="19"/>
        <v>0</v>
      </c>
      <c r="Q192" s="261">
        <f t="shared" si="20"/>
        <v>0</v>
      </c>
      <c r="R192" s="260">
        <f t="shared" si="21"/>
        <v>0</v>
      </c>
      <c r="S192" s="261">
        <f t="shared" si="22"/>
        <v>0</v>
      </c>
      <c r="T192" s="258">
        <f t="shared" si="25"/>
        <v>0</v>
      </c>
      <c r="U192" s="259">
        <f t="shared" si="26"/>
        <v>0</v>
      </c>
    </row>
    <row r="193" spans="1:21" ht="20.25">
      <c r="A193" s="78"/>
      <c r="B193" s="270"/>
      <c r="C193" s="79"/>
      <c r="D193" s="80"/>
      <c r="E193" s="81"/>
      <c r="F193" s="31">
        <f t="shared" si="18"/>
      </c>
      <c r="G193" s="303">
        <f>IF(D193="","",VLOOKUP(F193,'Plan Comptable Général Commenté'!$C$5:$D$570,2,0))</f>
      </c>
      <c r="H193" s="82"/>
      <c r="I193" s="281">
        <f>IF(H193="","",VLOOKUP(H193,'Comptes Analytiques'!$A$8:$B$51,2,0))</f>
      </c>
      <c r="J193" s="33"/>
      <c r="K193" s="84"/>
      <c r="L193" s="84"/>
      <c r="M193" s="305"/>
      <c r="N193" s="255">
        <f t="shared" si="23"/>
        <v>0</v>
      </c>
      <c r="O193" s="261">
        <f t="shared" si="24"/>
        <v>0</v>
      </c>
      <c r="P193" s="260">
        <f t="shared" si="19"/>
        <v>0</v>
      </c>
      <c r="Q193" s="261">
        <f t="shared" si="20"/>
        <v>0</v>
      </c>
      <c r="R193" s="260">
        <f t="shared" si="21"/>
        <v>0</v>
      </c>
      <c r="S193" s="261">
        <f t="shared" si="22"/>
        <v>0</v>
      </c>
      <c r="T193" s="258">
        <f t="shared" si="25"/>
        <v>0</v>
      </c>
      <c r="U193" s="259">
        <f t="shared" si="26"/>
        <v>0</v>
      </c>
    </row>
    <row r="194" spans="1:21" ht="20.25">
      <c r="A194" s="78"/>
      <c r="B194" s="270"/>
      <c r="C194" s="79"/>
      <c r="D194" s="80"/>
      <c r="E194" s="81"/>
      <c r="F194" s="31">
        <f t="shared" si="18"/>
      </c>
      <c r="G194" s="303">
        <f>IF(D194="","",VLOOKUP(F194,'Plan Comptable Général Commenté'!$C$5:$D$570,2,0))</f>
      </c>
      <c r="H194" s="82"/>
      <c r="I194" s="281">
        <f>IF(H194="","",VLOOKUP(H194,'Comptes Analytiques'!$A$8:$B$51,2,0))</f>
      </c>
      <c r="J194" s="33"/>
      <c r="K194" s="84"/>
      <c r="L194" s="84"/>
      <c r="M194" s="305"/>
      <c r="N194" s="255">
        <f t="shared" si="23"/>
        <v>0</v>
      </c>
      <c r="O194" s="261">
        <f t="shared" si="24"/>
        <v>0</v>
      </c>
      <c r="P194" s="260">
        <f t="shared" si="19"/>
        <v>0</v>
      </c>
      <c r="Q194" s="261">
        <f t="shared" si="20"/>
        <v>0</v>
      </c>
      <c r="R194" s="260">
        <f t="shared" si="21"/>
        <v>0</v>
      </c>
      <c r="S194" s="261">
        <f t="shared" si="22"/>
        <v>0</v>
      </c>
      <c r="T194" s="258">
        <f t="shared" si="25"/>
        <v>0</v>
      </c>
      <c r="U194" s="259">
        <f t="shared" si="26"/>
        <v>0</v>
      </c>
    </row>
    <row r="195" spans="1:21" ht="20.25">
      <c r="A195" s="78"/>
      <c r="B195" s="270"/>
      <c r="C195" s="79"/>
      <c r="D195" s="80"/>
      <c r="E195" s="81"/>
      <c r="F195" s="31">
        <f t="shared" si="18"/>
      </c>
      <c r="G195" s="303">
        <f>IF(D195="","",VLOOKUP(F195,'Plan Comptable Général Commenté'!$C$5:$D$570,2,0))</f>
      </c>
      <c r="H195" s="82"/>
      <c r="I195" s="281">
        <f>IF(H195="","",VLOOKUP(H195,'Comptes Analytiques'!$A$8:$B$51,2,0))</f>
      </c>
      <c r="J195" s="33"/>
      <c r="K195" s="84"/>
      <c r="L195" s="84"/>
      <c r="M195" s="305"/>
      <c r="N195" s="255">
        <f t="shared" si="23"/>
        <v>0</v>
      </c>
      <c r="O195" s="261">
        <f t="shared" si="24"/>
        <v>0</v>
      </c>
      <c r="P195" s="260">
        <f t="shared" si="19"/>
        <v>0</v>
      </c>
      <c r="Q195" s="261">
        <f t="shared" si="20"/>
        <v>0</v>
      </c>
      <c r="R195" s="260">
        <f t="shared" si="21"/>
        <v>0</v>
      </c>
      <c r="S195" s="261">
        <f t="shared" si="22"/>
        <v>0</v>
      </c>
      <c r="T195" s="258">
        <f t="shared" si="25"/>
        <v>0</v>
      </c>
      <c r="U195" s="259">
        <f t="shared" si="26"/>
        <v>0</v>
      </c>
    </row>
    <row r="196" spans="1:21" ht="20.25">
      <c r="A196" s="78"/>
      <c r="B196" s="270"/>
      <c r="C196" s="79"/>
      <c r="D196" s="80"/>
      <c r="E196" s="81"/>
      <c r="F196" s="31">
        <f t="shared" si="18"/>
      </c>
      <c r="G196" s="303">
        <f>IF(D196="","",VLOOKUP(F196,'Plan Comptable Général Commenté'!$C$5:$D$570,2,0))</f>
      </c>
      <c r="H196" s="82"/>
      <c r="I196" s="281">
        <f>IF(H196="","",VLOOKUP(H196,'Comptes Analytiques'!$A$8:$B$51,2,0))</f>
      </c>
      <c r="J196" s="33"/>
      <c r="K196" s="84"/>
      <c r="L196" s="84"/>
      <c r="M196" s="305"/>
      <c r="N196" s="255">
        <f t="shared" si="23"/>
        <v>0</v>
      </c>
      <c r="O196" s="261">
        <f t="shared" si="24"/>
        <v>0</v>
      </c>
      <c r="P196" s="260">
        <f t="shared" si="19"/>
        <v>0</v>
      </c>
      <c r="Q196" s="261">
        <f t="shared" si="20"/>
        <v>0</v>
      </c>
      <c r="R196" s="260">
        <f t="shared" si="21"/>
        <v>0</v>
      </c>
      <c r="S196" s="261">
        <f t="shared" si="22"/>
        <v>0</v>
      </c>
      <c r="T196" s="258">
        <f t="shared" si="25"/>
        <v>0</v>
      </c>
      <c r="U196" s="259">
        <f t="shared" si="26"/>
        <v>0</v>
      </c>
    </row>
    <row r="197" spans="1:21" ht="20.25">
      <c r="A197" s="78"/>
      <c r="B197" s="270"/>
      <c r="C197" s="79"/>
      <c r="D197" s="80"/>
      <c r="E197" s="81"/>
      <c r="F197" s="31">
        <f t="shared" si="18"/>
      </c>
      <c r="G197" s="303">
        <f>IF(D197="","",VLOOKUP(F197,'Plan Comptable Général Commenté'!$C$5:$D$570,2,0))</f>
      </c>
      <c r="H197" s="82"/>
      <c r="I197" s="281">
        <f>IF(H197="","",VLOOKUP(H197,'Comptes Analytiques'!$A$8:$B$51,2,0))</f>
      </c>
      <c r="J197" s="33"/>
      <c r="K197" s="84"/>
      <c r="L197" s="84"/>
      <c r="M197" s="305"/>
      <c r="N197" s="255">
        <f t="shared" si="23"/>
        <v>0</v>
      </c>
      <c r="O197" s="261">
        <f t="shared" si="24"/>
        <v>0</v>
      </c>
      <c r="P197" s="260">
        <f t="shared" si="19"/>
        <v>0</v>
      </c>
      <c r="Q197" s="261">
        <f t="shared" si="20"/>
        <v>0</v>
      </c>
      <c r="R197" s="260">
        <f t="shared" si="21"/>
        <v>0</v>
      </c>
      <c r="S197" s="261">
        <f t="shared" si="22"/>
        <v>0</v>
      </c>
      <c r="T197" s="258">
        <f t="shared" si="25"/>
        <v>0</v>
      </c>
      <c r="U197" s="259">
        <f t="shared" si="26"/>
        <v>0</v>
      </c>
    </row>
    <row r="198" spans="1:21" ht="20.25">
      <c r="A198" s="78"/>
      <c r="B198" s="270"/>
      <c r="C198" s="79"/>
      <c r="D198" s="80"/>
      <c r="E198" s="81"/>
      <c r="F198" s="31">
        <f t="shared" si="18"/>
      </c>
      <c r="G198" s="303">
        <f>IF(D198="","",VLOOKUP(F198,'Plan Comptable Général Commenté'!$C$5:$D$570,2,0))</f>
      </c>
      <c r="H198" s="82"/>
      <c r="I198" s="281">
        <f>IF(H198="","",VLOOKUP(H198,'Comptes Analytiques'!$A$8:$B$51,2,0))</f>
      </c>
      <c r="J198" s="33"/>
      <c r="K198" s="84"/>
      <c r="L198" s="84"/>
      <c r="M198" s="305"/>
      <c r="N198" s="255">
        <f t="shared" si="23"/>
        <v>0</v>
      </c>
      <c r="O198" s="261">
        <f t="shared" si="24"/>
        <v>0</v>
      </c>
      <c r="P198" s="260">
        <f t="shared" si="19"/>
        <v>0</v>
      </c>
      <c r="Q198" s="261">
        <f t="shared" si="20"/>
        <v>0</v>
      </c>
      <c r="R198" s="260">
        <f t="shared" si="21"/>
        <v>0</v>
      </c>
      <c r="S198" s="261">
        <f t="shared" si="22"/>
        <v>0</v>
      </c>
      <c r="T198" s="258">
        <f t="shared" si="25"/>
        <v>0</v>
      </c>
      <c r="U198" s="259">
        <f t="shared" si="26"/>
        <v>0</v>
      </c>
    </row>
    <row r="199" spans="1:21" ht="20.25">
      <c r="A199" s="78"/>
      <c r="B199" s="270"/>
      <c r="C199" s="79"/>
      <c r="D199" s="80"/>
      <c r="E199" s="81"/>
      <c r="F199" s="31">
        <f t="shared" si="18"/>
      </c>
      <c r="G199" s="303">
        <f>IF(D199="","",VLOOKUP(F199,'Plan Comptable Général Commenté'!$C$5:$D$570,2,0))</f>
      </c>
      <c r="H199" s="82"/>
      <c r="I199" s="281">
        <f>IF(H199="","",VLOOKUP(H199,'Comptes Analytiques'!$A$8:$B$51,2,0))</f>
      </c>
      <c r="J199" s="33"/>
      <c r="K199" s="84"/>
      <c r="L199" s="84"/>
      <c r="M199" s="305"/>
      <c r="N199" s="255">
        <f t="shared" si="23"/>
        <v>0</v>
      </c>
      <c r="O199" s="261">
        <f t="shared" si="24"/>
        <v>0</v>
      </c>
      <c r="P199" s="260">
        <f t="shared" si="19"/>
        <v>0</v>
      </c>
      <c r="Q199" s="261">
        <f t="shared" si="20"/>
        <v>0</v>
      </c>
      <c r="R199" s="260">
        <f t="shared" si="21"/>
        <v>0</v>
      </c>
      <c r="S199" s="261">
        <f t="shared" si="22"/>
        <v>0</v>
      </c>
      <c r="T199" s="258">
        <f t="shared" si="25"/>
        <v>0</v>
      </c>
      <c r="U199" s="259">
        <f t="shared" si="26"/>
        <v>0</v>
      </c>
    </row>
    <row r="200" spans="1:21" ht="20.25">
      <c r="A200" s="78"/>
      <c r="B200" s="270"/>
      <c r="C200" s="79"/>
      <c r="D200" s="80"/>
      <c r="E200" s="81"/>
      <c r="F200" s="31">
        <f t="shared" si="18"/>
      </c>
      <c r="G200" s="303">
        <f>IF(D200="","",VLOOKUP(F200,'Plan Comptable Général Commenté'!$C$5:$D$570,2,0))</f>
      </c>
      <c r="H200" s="82"/>
      <c r="I200" s="281">
        <f>IF(H200="","",VLOOKUP(H200,'Comptes Analytiques'!$A$8:$B$51,2,0))</f>
      </c>
      <c r="J200" s="33"/>
      <c r="K200" s="84"/>
      <c r="L200" s="84"/>
      <c r="M200" s="305"/>
      <c r="N200" s="255">
        <f t="shared" si="23"/>
        <v>0</v>
      </c>
      <c r="O200" s="261">
        <f t="shared" si="24"/>
        <v>0</v>
      </c>
      <c r="P200" s="260">
        <f t="shared" si="19"/>
        <v>0</v>
      </c>
      <c r="Q200" s="261">
        <f t="shared" si="20"/>
        <v>0</v>
      </c>
      <c r="R200" s="260">
        <f t="shared" si="21"/>
        <v>0</v>
      </c>
      <c r="S200" s="261">
        <f t="shared" si="22"/>
        <v>0</v>
      </c>
      <c r="T200" s="258">
        <f t="shared" si="25"/>
        <v>0</v>
      </c>
      <c r="U200" s="259">
        <f t="shared" si="26"/>
        <v>0</v>
      </c>
    </row>
    <row r="201" spans="1:21" ht="20.25">
      <c r="A201" s="78"/>
      <c r="B201" s="270"/>
      <c r="C201" s="79"/>
      <c r="D201" s="80"/>
      <c r="E201" s="81"/>
      <c r="F201" s="31">
        <f t="shared" si="18"/>
      </c>
      <c r="G201" s="303">
        <f>IF(D201="","",VLOOKUP(F201,'Plan Comptable Général Commenté'!$C$5:$D$570,2,0))</f>
      </c>
      <c r="H201" s="82"/>
      <c r="I201" s="281">
        <f>IF(H201="","",VLOOKUP(H201,'Comptes Analytiques'!$A$8:$B$51,2,0))</f>
      </c>
      <c r="J201" s="33"/>
      <c r="K201" s="84"/>
      <c r="L201" s="84"/>
      <c r="M201" s="305"/>
      <c r="N201" s="255">
        <f t="shared" si="23"/>
        <v>0</v>
      </c>
      <c r="O201" s="261">
        <f t="shared" si="24"/>
        <v>0</v>
      </c>
      <c r="P201" s="260">
        <f t="shared" si="19"/>
        <v>0</v>
      </c>
      <c r="Q201" s="261">
        <f t="shared" si="20"/>
        <v>0</v>
      </c>
      <c r="R201" s="260">
        <f t="shared" si="21"/>
        <v>0</v>
      </c>
      <c r="S201" s="261">
        <f t="shared" si="22"/>
        <v>0</v>
      </c>
      <c r="T201" s="258">
        <f t="shared" si="25"/>
        <v>0</v>
      </c>
      <c r="U201" s="259">
        <f t="shared" si="26"/>
        <v>0</v>
      </c>
    </row>
    <row r="202" spans="1:21" ht="20.25">
      <c r="A202" s="78"/>
      <c r="B202" s="270"/>
      <c r="C202" s="79"/>
      <c r="D202" s="80"/>
      <c r="E202" s="81"/>
      <c r="F202" s="31">
        <f aca="true" t="shared" si="27" ref="F202:F265">CONCATENATE(D202,E202)</f>
      </c>
      <c r="G202" s="303">
        <f>IF(D202="","",VLOOKUP(F202,'Plan Comptable Général Commenté'!$C$5:$D$570,2,0))</f>
      </c>
      <c r="H202" s="82"/>
      <c r="I202" s="281">
        <f>IF(H202="","",VLOOKUP(H202,'Comptes Analytiques'!$A$8:$B$51,2,0))</f>
      </c>
      <c r="J202" s="33"/>
      <c r="K202" s="84"/>
      <c r="L202" s="84"/>
      <c r="M202" s="305"/>
      <c r="N202" s="255">
        <f t="shared" si="23"/>
        <v>0</v>
      </c>
      <c r="O202" s="261">
        <f t="shared" si="24"/>
        <v>0</v>
      </c>
      <c r="P202" s="260">
        <f aca="true" t="shared" si="28" ref="P202:P265">IF(B202="C","",IF(B202="OD","",IF(B202="B1",IF(M202="*",K202,0),0)))</f>
        <v>0</v>
      </c>
      <c r="Q202" s="261">
        <f aca="true" t="shared" si="29" ref="Q202:Q265">IF(B202="C","",IF(B202="OD","",IF(B202="B1",IF(M202="*",L202,0),0)))</f>
        <v>0</v>
      </c>
      <c r="R202" s="260">
        <f aca="true" t="shared" si="30" ref="R202:R265">IF(B202="C","",IF(B202="OD","",IF(B202="B2",IF(M202="*",K202,0),0)))</f>
        <v>0</v>
      </c>
      <c r="S202" s="261">
        <f aca="true" t="shared" si="31" ref="S202:S265">IF(B202="C","",IF(B202="OD","",IF(B202="B2",IF(M202="*",L202,0),0)))</f>
        <v>0</v>
      </c>
      <c r="T202" s="258">
        <f t="shared" si="25"/>
        <v>0</v>
      </c>
      <c r="U202" s="259">
        <f t="shared" si="26"/>
        <v>0</v>
      </c>
    </row>
    <row r="203" spans="1:21" ht="20.25">
      <c r="A203" s="78"/>
      <c r="B203" s="270"/>
      <c r="C203" s="79"/>
      <c r="D203" s="80"/>
      <c r="E203" s="81"/>
      <c r="F203" s="31">
        <f t="shared" si="27"/>
      </c>
      <c r="G203" s="303">
        <f>IF(D203="","",VLOOKUP(F203,'Plan Comptable Général Commenté'!$C$5:$D$570,2,0))</f>
      </c>
      <c r="H203" s="82"/>
      <c r="I203" s="281">
        <f>IF(H203="","",VLOOKUP(H203,'Comptes Analytiques'!$A$8:$B$51,2,0))</f>
      </c>
      <c r="J203" s="33"/>
      <c r="K203" s="84"/>
      <c r="L203" s="84"/>
      <c r="M203" s="305"/>
      <c r="N203" s="255">
        <f aca="true" t="shared" si="32" ref="N203:N266">IF(B203="C","",IF(B203="OD","",IF(B203="B",IF(M203="*",K203,0),0)))</f>
        <v>0</v>
      </c>
      <c r="O203" s="261">
        <f aca="true" t="shared" si="33" ref="O203:O266">IF(B203="C","",IF(B203="OD","",IF(B203="B",IF(M203="*",L203,0),0)))</f>
        <v>0</v>
      </c>
      <c r="P203" s="260">
        <f t="shared" si="28"/>
        <v>0</v>
      </c>
      <c r="Q203" s="261">
        <f t="shared" si="29"/>
        <v>0</v>
      </c>
      <c r="R203" s="260">
        <f t="shared" si="30"/>
        <v>0</v>
      </c>
      <c r="S203" s="261">
        <f t="shared" si="31"/>
        <v>0</v>
      </c>
      <c r="T203" s="258">
        <f aca="true" t="shared" si="34" ref="T203:T266">IF(B203="C","",IF(B203="OD","",IF(B203="B3",IF(M203="*",K203,0),0)))</f>
        <v>0</v>
      </c>
      <c r="U203" s="259">
        <f aca="true" t="shared" si="35" ref="U203:U266">IF(B203="C","",IF(B203="OD","",IF(B203="B3",IF(M203="*",L203,0),0)))</f>
        <v>0</v>
      </c>
    </row>
    <row r="204" spans="1:21" ht="20.25">
      <c r="A204" s="78"/>
      <c r="B204" s="270"/>
      <c r="C204" s="79"/>
      <c r="D204" s="80"/>
      <c r="E204" s="81"/>
      <c r="F204" s="31">
        <f t="shared" si="27"/>
      </c>
      <c r="G204" s="303">
        <f>IF(D204="","",VLOOKUP(F204,'Plan Comptable Général Commenté'!$C$5:$D$570,2,0))</f>
      </c>
      <c r="H204" s="82"/>
      <c r="I204" s="281">
        <f>IF(H204="","",VLOOKUP(H204,'Comptes Analytiques'!$A$8:$B$51,2,0))</f>
      </c>
      <c r="J204" s="33"/>
      <c r="K204" s="84"/>
      <c r="L204" s="84"/>
      <c r="M204" s="305"/>
      <c r="N204" s="255">
        <f t="shared" si="32"/>
        <v>0</v>
      </c>
      <c r="O204" s="261">
        <f t="shared" si="33"/>
        <v>0</v>
      </c>
      <c r="P204" s="260">
        <f t="shared" si="28"/>
        <v>0</v>
      </c>
      <c r="Q204" s="261">
        <f t="shared" si="29"/>
        <v>0</v>
      </c>
      <c r="R204" s="260">
        <f t="shared" si="30"/>
        <v>0</v>
      </c>
      <c r="S204" s="261">
        <f t="shared" si="31"/>
        <v>0</v>
      </c>
      <c r="T204" s="258">
        <f t="shared" si="34"/>
        <v>0</v>
      </c>
      <c r="U204" s="259">
        <f t="shared" si="35"/>
        <v>0</v>
      </c>
    </row>
    <row r="205" spans="1:21" ht="20.25">
      <c r="A205" s="78"/>
      <c r="B205" s="270"/>
      <c r="C205" s="79"/>
      <c r="D205" s="80"/>
      <c r="E205" s="81"/>
      <c r="F205" s="31">
        <f t="shared" si="27"/>
      </c>
      <c r="G205" s="303">
        <f>IF(D205="","",VLOOKUP(F205,'Plan Comptable Général Commenté'!$C$5:$D$570,2,0))</f>
      </c>
      <c r="H205" s="82"/>
      <c r="I205" s="281">
        <f>IF(H205="","",VLOOKUP(H205,'Comptes Analytiques'!$A$8:$B$51,2,0))</f>
      </c>
      <c r="J205" s="33"/>
      <c r="K205" s="84"/>
      <c r="L205" s="84"/>
      <c r="M205" s="305"/>
      <c r="N205" s="255">
        <f t="shared" si="32"/>
        <v>0</v>
      </c>
      <c r="O205" s="261">
        <f t="shared" si="33"/>
        <v>0</v>
      </c>
      <c r="P205" s="260">
        <f t="shared" si="28"/>
        <v>0</v>
      </c>
      <c r="Q205" s="261">
        <f t="shared" si="29"/>
        <v>0</v>
      </c>
      <c r="R205" s="260">
        <f t="shared" si="30"/>
        <v>0</v>
      </c>
      <c r="S205" s="261">
        <f t="shared" si="31"/>
        <v>0</v>
      </c>
      <c r="T205" s="258">
        <f t="shared" si="34"/>
        <v>0</v>
      </c>
      <c r="U205" s="259">
        <f t="shared" si="35"/>
        <v>0</v>
      </c>
    </row>
    <row r="206" spans="1:21" ht="20.25">
      <c r="A206" s="78"/>
      <c r="B206" s="270"/>
      <c r="C206" s="79"/>
      <c r="D206" s="80"/>
      <c r="E206" s="81"/>
      <c r="F206" s="31">
        <f t="shared" si="27"/>
      </c>
      <c r="G206" s="303">
        <f>IF(D206="","",VLOOKUP(F206,'Plan Comptable Général Commenté'!$C$5:$D$570,2,0))</f>
      </c>
      <c r="H206" s="82"/>
      <c r="I206" s="281">
        <f>IF(H206="","",VLOOKUP(H206,'Comptes Analytiques'!$A$8:$B$51,2,0))</f>
      </c>
      <c r="J206" s="33"/>
      <c r="K206" s="84"/>
      <c r="L206" s="84"/>
      <c r="M206" s="305"/>
      <c r="N206" s="255">
        <f t="shared" si="32"/>
        <v>0</v>
      </c>
      <c r="O206" s="261">
        <f t="shared" si="33"/>
        <v>0</v>
      </c>
      <c r="P206" s="260">
        <f t="shared" si="28"/>
        <v>0</v>
      </c>
      <c r="Q206" s="261">
        <f t="shared" si="29"/>
        <v>0</v>
      </c>
      <c r="R206" s="260">
        <f t="shared" si="30"/>
        <v>0</v>
      </c>
      <c r="S206" s="261">
        <f t="shared" si="31"/>
        <v>0</v>
      </c>
      <c r="T206" s="258">
        <f t="shared" si="34"/>
        <v>0</v>
      </c>
      <c r="U206" s="259">
        <f t="shared" si="35"/>
        <v>0</v>
      </c>
    </row>
    <row r="207" spans="1:21" ht="20.25">
      <c r="A207" s="78"/>
      <c r="B207" s="270"/>
      <c r="C207" s="79"/>
      <c r="D207" s="80"/>
      <c r="E207" s="81"/>
      <c r="F207" s="31">
        <f t="shared" si="27"/>
      </c>
      <c r="G207" s="303">
        <f>IF(D207="","",VLOOKUP(F207,'Plan Comptable Général Commenté'!$C$5:$D$570,2,0))</f>
      </c>
      <c r="H207" s="82"/>
      <c r="I207" s="281">
        <f>IF(H207="","",VLOOKUP(H207,'Comptes Analytiques'!$A$8:$B$51,2,0))</f>
      </c>
      <c r="J207" s="33"/>
      <c r="K207" s="84"/>
      <c r="L207" s="84"/>
      <c r="M207" s="305"/>
      <c r="N207" s="255">
        <f t="shared" si="32"/>
        <v>0</v>
      </c>
      <c r="O207" s="261">
        <f t="shared" si="33"/>
        <v>0</v>
      </c>
      <c r="P207" s="260">
        <f t="shared" si="28"/>
        <v>0</v>
      </c>
      <c r="Q207" s="261">
        <f t="shared" si="29"/>
        <v>0</v>
      </c>
      <c r="R207" s="260">
        <f t="shared" si="30"/>
        <v>0</v>
      </c>
      <c r="S207" s="261">
        <f t="shared" si="31"/>
        <v>0</v>
      </c>
      <c r="T207" s="258">
        <f t="shared" si="34"/>
        <v>0</v>
      </c>
      <c r="U207" s="259">
        <f t="shared" si="35"/>
        <v>0</v>
      </c>
    </row>
    <row r="208" spans="1:21" ht="20.25">
      <c r="A208" s="78"/>
      <c r="B208" s="270"/>
      <c r="C208" s="79"/>
      <c r="D208" s="80"/>
      <c r="E208" s="81"/>
      <c r="F208" s="31">
        <f t="shared" si="27"/>
      </c>
      <c r="G208" s="303">
        <f>IF(D208="","",VLOOKUP(F208,'Plan Comptable Général Commenté'!$C$5:$D$570,2,0))</f>
      </c>
      <c r="H208" s="82"/>
      <c r="I208" s="281">
        <f>IF(H208="","",VLOOKUP(H208,'Comptes Analytiques'!$A$8:$B$51,2,0))</f>
      </c>
      <c r="J208" s="33"/>
      <c r="K208" s="84"/>
      <c r="L208" s="84"/>
      <c r="M208" s="305"/>
      <c r="N208" s="255">
        <f t="shared" si="32"/>
        <v>0</v>
      </c>
      <c r="O208" s="261">
        <f t="shared" si="33"/>
        <v>0</v>
      </c>
      <c r="P208" s="260">
        <f t="shared" si="28"/>
        <v>0</v>
      </c>
      <c r="Q208" s="261">
        <f t="shared" si="29"/>
        <v>0</v>
      </c>
      <c r="R208" s="260">
        <f t="shared" si="30"/>
        <v>0</v>
      </c>
      <c r="S208" s="261">
        <f t="shared" si="31"/>
        <v>0</v>
      </c>
      <c r="T208" s="258">
        <f t="shared" si="34"/>
        <v>0</v>
      </c>
      <c r="U208" s="259">
        <f t="shared" si="35"/>
        <v>0</v>
      </c>
    </row>
    <row r="209" spans="1:21" ht="20.25">
      <c r="A209" s="78"/>
      <c r="B209" s="270"/>
      <c r="C209" s="79"/>
      <c r="D209" s="80"/>
      <c r="E209" s="81"/>
      <c r="F209" s="31">
        <f t="shared" si="27"/>
      </c>
      <c r="G209" s="303">
        <f>IF(D209="","",VLOOKUP(F209,'Plan Comptable Général Commenté'!$C$5:$D$570,2,0))</f>
      </c>
      <c r="H209" s="82"/>
      <c r="I209" s="281">
        <f>IF(H209="","",VLOOKUP(H209,'Comptes Analytiques'!$A$8:$B$51,2,0))</f>
      </c>
      <c r="J209" s="33"/>
      <c r="K209" s="84"/>
      <c r="L209" s="84"/>
      <c r="M209" s="305"/>
      <c r="N209" s="255">
        <f t="shared" si="32"/>
        <v>0</v>
      </c>
      <c r="O209" s="261">
        <f t="shared" si="33"/>
        <v>0</v>
      </c>
      <c r="P209" s="260">
        <f t="shared" si="28"/>
        <v>0</v>
      </c>
      <c r="Q209" s="261">
        <f t="shared" si="29"/>
        <v>0</v>
      </c>
      <c r="R209" s="260">
        <f t="shared" si="30"/>
        <v>0</v>
      </c>
      <c r="S209" s="261">
        <f t="shared" si="31"/>
        <v>0</v>
      </c>
      <c r="T209" s="258">
        <f t="shared" si="34"/>
        <v>0</v>
      </c>
      <c r="U209" s="259">
        <f t="shared" si="35"/>
        <v>0</v>
      </c>
    </row>
    <row r="210" spans="1:21" ht="20.25">
      <c r="A210" s="78"/>
      <c r="B210" s="270"/>
      <c r="C210" s="79"/>
      <c r="D210" s="80"/>
      <c r="E210" s="81"/>
      <c r="F210" s="31">
        <f t="shared" si="27"/>
      </c>
      <c r="G210" s="303">
        <f>IF(D210="","",VLOOKUP(F210,'Plan Comptable Général Commenté'!$C$5:$D$570,2,0))</f>
      </c>
      <c r="H210" s="82"/>
      <c r="I210" s="281">
        <f>IF(H210="","",VLOOKUP(H210,'Comptes Analytiques'!$A$8:$B$51,2,0))</f>
      </c>
      <c r="J210" s="33"/>
      <c r="K210" s="84"/>
      <c r="L210" s="84"/>
      <c r="M210" s="305"/>
      <c r="N210" s="255">
        <f t="shared" si="32"/>
        <v>0</v>
      </c>
      <c r="O210" s="261">
        <f t="shared" si="33"/>
        <v>0</v>
      </c>
      <c r="P210" s="260">
        <f t="shared" si="28"/>
        <v>0</v>
      </c>
      <c r="Q210" s="261">
        <f t="shared" si="29"/>
        <v>0</v>
      </c>
      <c r="R210" s="260">
        <f t="shared" si="30"/>
        <v>0</v>
      </c>
      <c r="S210" s="261">
        <f t="shared" si="31"/>
        <v>0</v>
      </c>
      <c r="T210" s="258">
        <f t="shared" si="34"/>
        <v>0</v>
      </c>
      <c r="U210" s="259">
        <f t="shared" si="35"/>
        <v>0</v>
      </c>
    </row>
    <row r="211" spans="1:21" ht="20.25">
      <c r="A211" s="78"/>
      <c r="B211" s="270"/>
      <c r="C211" s="79"/>
      <c r="D211" s="80"/>
      <c r="E211" s="81"/>
      <c r="F211" s="31">
        <f t="shared" si="27"/>
      </c>
      <c r="G211" s="303">
        <f>IF(D211="","",VLOOKUP(F211,'Plan Comptable Général Commenté'!$C$5:$D$570,2,0))</f>
      </c>
      <c r="H211" s="82"/>
      <c r="I211" s="281">
        <f>IF(H211="","",VLOOKUP(H211,'Comptes Analytiques'!$A$8:$B$51,2,0))</f>
      </c>
      <c r="J211" s="33"/>
      <c r="K211" s="84"/>
      <c r="L211" s="84"/>
      <c r="M211" s="305"/>
      <c r="N211" s="255">
        <f t="shared" si="32"/>
        <v>0</v>
      </c>
      <c r="O211" s="261">
        <f t="shared" si="33"/>
        <v>0</v>
      </c>
      <c r="P211" s="260">
        <f t="shared" si="28"/>
        <v>0</v>
      </c>
      <c r="Q211" s="261">
        <f t="shared" si="29"/>
        <v>0</v>
      </c>
      <c r="R211" s="260">
        <f t="shared" si="30"/>
        <v>0</v>
      </c>
      <c r="S211" s="261">
        <f t="shared" si="31"/>
        <v>0</v>
      </c>
      <c r="T211" s="258">
        <f t="shared" si="34"/>
        <v>0</v>
      </c>
      <c r="U211" s="259">
        <f t="shared" si="35"/>
        <v>0</v>
      </c>
    </row>
    <row r="212" spans="1:21" ht="20.25">
      <c r="A212" s="78"/>
      <c r="B212" s="270"/>
      <c r="C212" s="79"/>
      <c r="D212" s="80"/>
      <c r="E212" s="81"/>
      <c r="F212" s="31">
        <f t="shared" si="27"/>
      </c>
      <c r="G212" s="303">
        <f>IF(D212="","",VLOOKUP(F212,'Plan Comptable Général Commenté'!$C$5:$D$570,2,0))</f>
      </c>
      <c r="H212" s="82"/>
      <c r="I212" s="281">
        <f>IF(H212="","",VLOOKUP(H212,'Comptes Analytiques'!$A$8:$B$51,2,0))</f>
      </c>
      <c r="J212" s="33"/>
      <c r="K212" s="84"/>
      <c r="L212" s="84"/>
      <c r="M212" s="305"/>
      <c r="N212" s="255">
        <f t="shared" si="32"/>
        <v>0</v>
      </c>
      <c r="O212" s="261">
        <f t="shared" si="33"/>
        <v>0</v>
      </c>
      <c r="P212" s="260">
        <f t="shared" si="28"/>
        <v>0</v>
      </c>
      <c r="Q212" s="261">
        <f t="shared" si="29"/>
        <v>0</v>
      </c>
      <c r="R212" s="260">
        <f t="shared" si="30"/>
        <v>0</v>
      </c>
      <c r="S212" s="261">
        <f t="shared" si="31"/>
        <v>0</v>
      </c>
      <c r="T212" s="258">
        <f t="shared" si="34"/>
        <v>0</v>
      </c>
      <c r="U212" s="259">
        <f t="shared" si="35"/>
        <v>0</v>
      </c>
    </row>
    <row r="213" spans="1:21" ht="20.25">
      <c r="A213" s="78"/>
      <c r="B213" s="270"/>
      <c r="C213" s="79"/>
      <c r="D213" s="80"/>
      <c r="E213" s="81"/>
      <c r="F213" s="31">
        <f t="shared" si="27"/>
      </c>
      <c r="G213" s="303">
        <f>IF(D213="","",VLOOKUP(F213,'Plan Comptable Général Commenté'!$C$5:$D$570,2,0))</f>
      </c>
      <c r="H213" s="82"/>
      <c r="I213" s="281">
        <f>IF(H213="","",VLOOKUP(H213,'Comptes Analytiques'!$A$8:$B$51,2,0))</f>
      </c>
      <c r="J213" s="33"/>
      <c r="K213" s="84"/>
      <c r="L213" s="84"/>
      <c r="M213" s="305"/>
      <c r="N213" s="255">
        <f t="shared" si="32"/>
        <v>0</v>
      </c>
      <c r="O213" s="261">
        <f t="shared" si="33"/>
        <v>0</v>
      </c>
      <c r="P213" s="260">
        <f t="shared" si="28"/>
        <v>0</v>
      </c>
      <c r="Q213" s="261">
        <f t="shared" si="29"/>
        <v>0</v>
      </c>
      <c r="R213" s="260">
        <f t="shared" si="30"/>
        <v>0</v>
      </c>
      <c r="S213" s="261">
        <f t="shared" si="31"/>
        <v>0</v>
      </c>
      <c r="T213" s="258">
        <f t="shared" si="34"/>
        <v>0</v>
      </c>
      <c r="U213" s="259">
        <f t="shared" si="35"/>
        <v>0</v>
      </c>
    </row>
    <row r="214" spans="1:21" ht="20.25">
      <c r="A214" s="78"/>
      <c r="B214" s="270"/>
      <c r="C214" s="79"/>
      <c r="D214" s="80"/>
      <c r="E214" s="81"/>
      <c r="F214" s="31">
        <f t="shared" si="27"/>
      </c>
      <c r="G214" s="303">
        <f>IF(D214="","",VLOOKUP(F214,'Plan Comptable Général Commenté'!$C$5:$D$570,2,0))</f>
      </c>
      <c r="H214" s="82"/>
      <c r="I214" s="281">
        <f>IF(H214="","",VLOOKUP(H214,'Comptes Analytiques'!$A$8:$B$51,2,0))</f>
      </c>
      <c r="J214" s="33"/>
      <c r="K214" s="84"/>
      <c r="L214" s="84"/>
      <c r="M214" s="305"/>
      <c r="N214" s="255">
        <f t="shared" si="32"/>
        <v>0</v>
      </c>
      <c r="O214" s="261">
        <f t="shared" si="33"/>
        <v>0</v>
      </c>
      <c r="P214" s="260">
        <f t="shared" si="28"/>
        <v>0</v>
      </c>
      <c r="Q214" s="261">
        <f t="shared" si="29"/>
        <v>0</v>
      </c>
      <c r="R214" s="260">
        <f t="shared" si="30"/>
        <v>0</v>
      </c>
      <c r="S214" s="261">
        <f t="shared" si="31"/>
        <v>0</v>
      </c>
      <c r="T214" s="258">
        <f t="shared" si="34"/>
        <v>0</v>
      </c>
      <c r="U214" s="259">
        <f t="shared" si="35"/>
        <v>0</v>
      </c>
    </row>
    <row r="215" spans="1:21" ht="20.25">
      <c r="A215" s="78"/>
      <c r="B215" s="270"/>
      <c r="C215" s="79"/>
      <c r="D215" s="80"/>
      <c r="E215" s="81"/>
      <c r="F215" s="31">
        <f t="shared" si="27"/>
      </c>
      <c r="G215" s="303">
        <f>IF(D215="","",VLOOKUP(F215,'Plan Comptable Général Commenté'!$C$5:$D$570,2,0))</f>
      </c>
      <c r="H215" s="82"/>
      <c r="I215" s="281">
        <f>IF(H215="","",VLOOKUP(H215,'Comptes Analytiques'!$A$8:$B$51,2,0))</f>
      </c>
      <c r="J215" s="33"/>
      <c r="K215" s="84"/>
      <c r="L215" s="84"/>
      <c r="M215" s="305"/>
      <c r="N215" s="255">
        <f t="shared" si="32"/>
        <v>0</v>
      </c>
      <c r="O215" s="261">
        <f t="shared" si="33"/>
        <v>0</v>
      </c>
      <c r="P215" s="260">
        <f t="shared" si="28"/>
        <v>0</v>
      </c>
      <c r="Q215" s="261">
        <f t="shared" si="29"/>
        <v>0</v>
      </c>
      <c r="R215" s="260">
        <f t="shared" si="30"/>
        <v>0</v>
      </c>
      <c r="S215" s="261">
        <f t="shared" si="31"/>
        <v>0</v>
      </c>
      <c r="T215" s="258">
        <f t="shared" si="34"/>
        <v>0</v>
      </c>
      <c r="U215" s="259">
        <f t="shared" si="35"/>
        <v>0</v>
      </c>
    </row>
    <row r="216" spans="1:21" ht="20.25">
      <c r="A216" s="78"/>
      <c r="B216" s="270"/>
      <c r="C216" s="79"/>
      <c r="D216" s="80"/>
      <c r="E216" s="81"/>
      <c r="F216" s="31">
        <f t="shared" si="27"/>
      </c>
      <c r="G216" s="303">
        <f>IF(D216="","",VLOOKUP(F216,'Plan Comptable Général Commenté'!$C$5:$D$570,2,0))</f>
      </c>
      <c r="H216" s="82"/>
      <c r="I216" s="281">
        <f>IF(H216="","",VLOOKUP(H216,'Comptes Analytiques'!$A$8:$B$51,2,0))</f>
      </c>
      <c r="J216" s="33"/>
      <c r="K216" s="84"/>
      <c r="L216" s="84"/>
      <c r="M216" s="305"/>
      <c r="N216" s="255">
        <f t="shared" si="32"/>
        <v>0</v>
      </c>
      <c r="O216" s="261">
        <f t="shared" si="33"/>
        <v>0</v>
      </c>
      <c r="P216" s="260">
        <f t="shared" si="28"/>
        <v>0</v>
      </c>
      <c r="Q216" s="261">
        <f t="shared" si="29"/>
        <v>0</v>
      </c>
      <c r="R216" s="260">
        <f t="shared" si="30"/>
        <v>0</v>
      </c>
      <c r="S216" s="261">
        <f t="shared" si="31"/>
        <v>0</v>
      </c>
      <c r="T216" s="258">
        <f t="shared" si="34"/>
        <v>0</v>
      </c>
      <c r="U216" s="259">
        <f t="shared" si="35"/>
        <v>0</v>
      </c>
    </row>
    <row r="217" spans="1:21" ht="20.25">
      <c r="A217" s="78"/>
      <c r="B217" s="270"/>
      <c r="C217" s="79"/>
      <c r="D217" s="80"/>
      <c r="E217" s="81"/>
      <c r="F217" s="31">
        <f t="shared" si="27"/>
      </c>
      <c r="G217" s="303">
        <f>IF(D217="","",VLOOKUP(F217,'Plan Comptable Général Commenté'!$C$5:$D$570,2,0))</f>
      </c>
      <c r="H217" s="82"/>
      <c r="I217" s="281">
        <f>IF(H217="","",VLOOKUP(H217,'Comptes Analytiques'!$A$8:$B$51,2,0))</f>
      </c>
      <c r="J217" s="33"/>
      <c r="K217" s="84"/>
      <c r="L217" s="84"/>
      <c r="M217" s="305"/>
      <c r="N217" s="255">
        <f t="shared" si="32"/>
        <v>0</v>
      </c>
      <c r="O217" s="261">
        <f t="shared" si="33"/>
        <v>0</v>
      </c>
      <c r="P217" s="260">
        <f t="shared" si="28"/>
        <v>0</v>
      </c>
      <c r="Q217" s="261">
        <f t="shared" si="29"/>
        <v>0</v>
      </c>
      <c r="R217" s="260">
        <f t="shared" si="30"/>
        <v>0</v>
      </c>
      <c r="S217" s="261">
        <f t="shared" si="31"/>
        <v>0</v>
      </c>
      <c r="T217" s="258">
        <f t="shared" si="34"/>
        <v>0</v>
      </c>
      <c r="U217" s="259">
        <f t="shared" si="35"/>
        <v>0</v>
      </c>
    </row>
    <row r="218" spans="1:21" ht="20.25">
      <c r="A218" s="78"/>
      <c r="B218" s="270"/>
      <c r="C218" s="79"/>
      <c r="D218" s="80"/>
      <c r="E218" s="81"/>
      <c r="F218" s="31">
        <f t="shared" si="27"/>
      </c>
      <c r="G218" s="303">
        <f>IF(D218="","",VLOOKUP(F218,'Plan Comptable Général Commenté'!$C$5:$D$570,2,0))</f>
      </c>
      <c r="H218" s="82"/>
      <c r="I218" s="281">
        <f>IF(H218="","",VLOOKUP(H218,'Comptes Analytiques'!$A$8:$B$51,2,0))</f>
      </c>
      <c r="J218" s="33"/>
      <c r="K218" s="84"/>
      <c r="L218" s="84"/>
      <c r="M218" s="305"/>
      <c r="N218" s="255">
        <f t="shared" si="32"/>
        <v>0</v>
      </c>
      <c r="O218" s="261">
        <f t="shared" si="33"/>
        <v>0</v>
      </c>
      <c r="P218" s="260">
        <f t="shared" si="28"/>
        <v>0</v>
      </c>
      <c r="Q218" s="261">
        <f t="shared" si="29"/>
        <v>0</v>
      </c>
      <c r="R218" s="260">
        <f t="shared" si="30"/>
        <v>0</v>
      </c>
      <c r="S218" s="261">
        <f t="shared" si="31"/>
        <v>0</v>
      </c>
      <c r="T218" s="258">
        <f t="shared" si="34"/>
        <v>0</v>
      </c>
      <c r="U218" s="259">
        <f t="shared" si="35"/>
        <v>0</v>
      </c>
    </row>
    <row r="219" spans="1:21" ht="20.25">
      <c r="A219" s="78"/>
      <c r="B219" s="270"/>
      <c r="C219" s="79"/>
      <c r="D219" s="80"/>
      <c r="E219" s="81"/>
      <c r="F219" s="31">
        <f t="shared" si="27"/>
      </c>
      <c r="G219" s="303">
        <f>IF(D219="","",VLOOKUP(F219,'Plan Comptable Général Commenté'!$C$5:$D$570,2,0))</f>
      </c>
      <c r="H219" s="82"/>
      <c r="I219" s="281">
        <f>IF(H219="","",VLOOKUP(H219,'Comptes Analytiques'!$A$8:$B$51,2,0))</f>
      </c>
      <c r="J219" s="33"/>
      <c r="K219" s="84"/>
      <c r="L219" s="84"/>
      <c r="M219" s="305"/>
      <c r="N219" s="255">
        <f t="shared" si="32"/>
        <v>0</v>
      </c>
      <c r="O219" s="261">
        <f t="shared" si="33"/>
        <v>0</v>
      </c>
      <c r="P219" s="260">
        <f t="shared" si="28"/>
        <v>0</v>
      </c>
      <c r="Q219" s="261">
        <f t="shared" si="29"/>
        <v>0</v>
      </c>
      <c r="R219" s="260">
        <f t="shared" si="30"/>
        <v>0</v>
      </c>
      <c r="S219" s="261">
        <f t="shared" si="31"/>
        <v>0</v>
      </c>
      <c r="T219" s="258">
        <f t="shared" si="34"/>
        <v>0</v>
      </c>
      <c r="U219" s="259">
        <f t="shared" si="35"/>
        <v>0</v>
      </c>
    </row>
    <row r="220" spans="1:21" ht="20.25">
      <c r="A220" s="78"/>
      <c r="B220" s="270"/>
      <c r="C220" s="79"/>
      <c r="D220" s="80"/>
      <c r="E220" s="81"/>
      <c r="F220" s="31">
        <f t="shared" si="27"/>
      </c>
      <c r="G220" s="303">
        <f>IF(D220="","",VLOOKUP(F220,'Plan Comptable Général Commenté'!$C$5:$D$570,2,0))</f>
      </c>
      <c r="H220" s="82"/>
      <c r="I220" s="281">
        <f>IF(H220="","",VLOOKUP(H220,'Comptes Analytiques'!$A$8:$B$51,2,0))</f>
      </c>
      <c r="J220" s="33"/>
      <c r="K220" s="84"/>
      <c r="L220" s="84"/>
      <c r="M220" s="305"/>
      <c r="N220" s="255">
        <f t="shared" si="32"/>
        <v>0</v>
      </c>
      <c r="O220" s="261">
        <f t="shared" si="33"/>
        <v>0</v>
      </c>
      <c r="P220" s="260">
        <f t="shared" si="28"/>
        <v>0</v>
      </c>
      <c r="Q220" s="261">
        <f t="shared" si="29"/>
        <v>0</v>
      </c>
      <c r="R220" s="260">
        <f t="shared" si="30"/>
        <v>0</v>
      </c>
      <c r="S220" s="261">
        <f t="shared" si="31"/>
        <v>0</v>
      </c>
      <c r="T220" s="258">
        <f t="shared" si="34"/>
        <v>0</v>
      </c>
      <c r="U220" s="259">
        <f t="shared" si="35"/>
        <v>0</v>
      </c>
    </row>
    <row r="221" spans="1:21" ht="20.25">
      <c r="A221" s="78"/>
      <c r="B221" s="270"/>
      <c r="C221" s="79"/>
      <c r="D221" s="80"/>
      <c r="E221" s="81"/>
      <c r="F221" s="31">
        <f t="shared" si="27"/>
      </c>
      <c r="G221" s="303">
        <f>IF(D221="","",VLOOKUP(F221,'Plan Comptable Général Commenté'!$C$5:$D$570,2,0))</f>
      </c>
      <c r="H221" s="82"/>
      <c r="I221" s="281">
        <f>IF(H221="","",VLOOKUP(H221,'Comptes Analytiques'!$A$8:$B$51,2,0))</f>
      </c>
      <c r="J221" s="33"/>
      <c r="K221" s="84"/>
      <c r="L221" s="84"/>
      <c r="M221" s="305"/>
      <c r="N221" s="255">
        <f t="shared" si="32"/>
        <v>0</v>
      </c>
      <c r="O221" s="261">
        <f t="shared" si="33"/>
        <v>0</v>
      </c>
      <c r="P221" s="260">
        <f t="shared" si="28"/>
        <v>0</v>
      </c>
      <c r="Q221" s="261">
        <f t="shared" si="29"/>
        <v>0</v>
      </c>
      <c r="R221" s="260">
        <f t="shared" si="30"/>
        <v>0</v>
      </c>
      <c r="S221" s="261">
        <f t="shared" si="31"/>
        <v>0</v>
      </c>
      <c r="T221" s="258">
        <f t="shared" si="34"/>
        <v>0</v>
      </c>
      <c r="U221" s="259">
        <f t="shared" si="35"/>
        <v>0</v>
      </c>
    </row>
    <row r="222" spans="1:21" ht="20.25">
      <c r="A222" s="78"/>
      <c r="B222" s="270"/>
      <c r="C222" s="79"/>
      <c r="D222" s="80"/>
      <c r="E222" s="81"/>
      <c r="F222" s="31">
        <f t="shared" si="27"/>
      </c>
      <c r="G222" s="303">
        <f>IF(D222="","",VLOOKUP(F222,'Plan Comptable Général Commenté'!$C$5:$D$570,2,0))</f>
      </c>
      <c r="H222" s="82"/>
      <c r="I222" s="281">
        <f>IF(H222="","",VLOOKUP(H222,'Comptes Analytiques'!$A$8:$B$51,2,0))</f>
      </c>
      <c r="J222" s="33"/>
      <c r="K222" s="84"/>
      <c r="L222" s="84"/>
      <c r="M222" s="305"/>
      <c r="N222" s="255">
        <f t="shared" si="32"/>
        <v>0</v>
      </c>
      <c r="O222" s="261">
        <f t="shared" si="33"/>
        <v>0</v>
      </c>
      <c r="P222" s="260">
        <f t="shared" si="28"/>
        <v>0</v>
      </c>
      <c r="Q222" s="261">
        <f t="shared" si="29"/>
        <v>0</v>
      </c>
      <c r="R222" s="260">
        <f t="shared" si="30"/>
        <v>0</v>
      </c>
      <c r="S222" s="261">
        <f t="shared" si="31"/>
        <v>0</v>
      </c>
      <c r="T222" s="258">
        <f t="shared" si="34"/>
        <v>0</v>
      </c>
      <c r="U222" s="259">
        <f t="shared" si="35"/>
        <v>0</v>
      </c>
    </row>
    <row r="223" spans="1:21" ht="20.25">
      <c r="A223" s="78"/>
      <c r="B223" s="270"/>
      <c r="C223" s="79"/>
      <c r="D223" s="80"/>
      <c r="E223" s="81"/>
      <c r="F223" s="31">
        <f t="shared" si="27"/>
      </c>
      <c r="G223" s="303">
        <f>IF(D223="","",VLOOKUP(F223,'Plan Comptable Général Commenté'!$C$5:$D$570,2,0))</f>
      </c>
      <c r="H223" s="82"/>
      <c r="I223" s="281">
        <f>IF(H223="","",VLOOKUP(H223,'Comptes Analytiques'!$A$8:$B$51,2,0))</f>
      </c>
      <c r="J223" s="33"/>
      <c r="K223" s="84"/>
      <c r="L223" s="84"/>
      <c r="M223" s="305"/>
      <c r="N223" s="255">
        <f t="shared" si="32"/>
        <v>0</v>
      </c>
      <c r="O223" s="261">
        <f t="shared" si="33"/>
        <v>0</v>
      </c>
      <c r="P223" s="260">
        <f t="shared" si="28"/>
        <v>0</v>
      </c>
      <c r="Q223" s="261">
        <f t="shared" si="29"/>
        <v>0</v>
      </c>
      <c r="R223" s="260">
        <f t="shared" si="30"/>
        <v>0</v>
      </c>
      <c r="S223" s="261">
        <f t="shared" si="31"/>
        <v>0</v>
      </c>
      <c r="T223" s="258">
        <f t="shared" si="34"/>
        <v>0</v>
      </c>
      <c r="U223" s="259">
        <f t="shared" si="35"/>
        <v>0</v>
      </c>
    </row>
    <row r="224" spans="1:21" ht="20.25">
      <c r="A224" s="78"/>
      <c r="B224" s="270"/>
      <c r="C224" s="79"/>
      <c r="D224" s="80"/>
      <c r="E224" s="81"/>
      <c r="F224" s="31">
        <f t="shared" si="27"/>
      </c>
      <c r="G224" s="303">
        <f>IF(D224="","",VLOOKUP(F224,'Plan Comptable Général Commenté'!$C$5:$D$570,2,0))</f>
      </c>
      <c r="H224" s="82"/>
      <c r="I224" s="281">
        <f>IF(H224="","",VLOOKUP(H224,'Comptes Analytiques'!$A$8:$B$51,2,0))</f>
      </c>
      <c r="J224" s="33"/>
      <c r="K224" s="84"/>
      <c r="L224" s="84"/>
      <c r="M224" s="305"/>
      <c r="N224" s="255">
        <f t="shared" si="32"/>
        <v>0</v>
      </c>
      <c r="O224" s="261">
        <f t="shared" si="33"/>
        <v>0</v>
      </c>
      <c r="P224" s="260">
        <f t="shared" si="28"/>
        <v>0</v>
      </c>
      <c r="Q224" s="261">
        <f t="shared" si="29"/>
        <v>0</v>
      </c>
      <c r="R224" s="260">
        <f t="shared" si="30"/>
        <v>0</v>
      </c>
      <c r="S224" s="261">
        <f t="shared" si="31"/>
        <v>0</v>
      </c>
      <c r="T224" s="258">
        <f t="shared" si="34"/>
        <v>0</v>
      </c>
      <c r="U224" s="259">
        <f t="shared" si="35"/>
        <v>0</v>
      </c>
    </row>
    <row r="225" spans="1:21" ht="20.25">
      <c r="A225" s="78"/>
      <c r="B225" s="270"/>
      <c r="C225" s="79"/>
      <c r="D225" s="80"/>
      <c r="E225" s="81"/>
      <c r="F225" s="31">
        <f t="shared" si="27"/>
      </c>
      <c r="G225" s="303">
        <f>IF(D225="","",VLOOKUP(F225,'Plan Comptable Général Commenté'!$C$5:$D$570,2,0))</f>
      </c>
      <c r="H225" s="82"/>
      <c r="I225" s="281">
        <f>IF(H225="","",VLOOKUP(H225,'Comptes Analytiques'!$A$8:$B$51,2,0))</f>
      </c>
      <c r="J225" s="33"/>
      <c r="K225" s="84"/>
      <c r="L225" s="84"/>
      <c r="M225" s="305"/>
      <c r="N225" s="255">
        <f t="shared" si="32"/>
        <v>0</v>
      </c>
      <c r="O225" s="261">
        <f t="shared" si="33"/>
        <v>0</v>
      </c>
      <c r="P225" s="260">
        <f t="shared" si="28"/>
        <v>0</v>
      </c>
      <c r="Q225" s="261">
        <f t="shared" si="29"/>
        <v>0</v>
      </c>
      <c r="R225" s="260">
        <f t="shared" si="30"/>
        <v>0</v>
      </c>
      <c r="S225" s="261">
        <f t="shared" si="31"/>
        <v>0</v>
      </c>
      <c r="T225" s="258">
        <f t="shared" si="34"/>
        <v>0</v>
      </c>
      <c r="U225" s="259">
        <f t="shared" si="35"/>
        <v>0</v>
      </c>
    </row>
    <row r="226" spans="1:21" ht="20.25">
      <c r="A226" s="78"/>
      <c r="B226" s="270"/>
      <c r="C226" s="79"/>
      <c r="D226" s="80"/>
      <c r="E226" s="81"/>
      <c r="F226" s="31">
        <f t="shared" si="27"/>
      </c>
      <c r="G226" s="303">
        <f>IF(D226="","",VLOOKUP(F226,'Plan Comptable Général Commenté'!$C$5:$D$570,2,0))</f>
      </c>
      <c r="H226" s="82"/>
      <c r="I226" s="281">
        <f>IF(H226="","",VLOOKUP(H226,'Comptes Analytiques'!$A$8:$B$51,2,0))</f>
      </c>
      <c r="J226" s="33"/>
      <c r="K226" s="84"/>
      <c r="L226" s="84"/>
      <c r="M226" s="305"/>
      <c r="N226" s="255">
        <f t="shared" si="32"/>
        <v>0</v>
      </c>
      <c r="O226" s="261">
        <f t="shared" si="33"/>
        <v>0</v>
      </c>
      <c r="P226" s="260">
        <f t="shared" si="28"/>
        <v>0</v>
      </c>
      <c r="Q226" s="261">
        <f t="shared" si="29"/>
        <v>0</v>
      </c>
      <c r="R226" s="260">
        <f t="shared" si="30"/>
        <v>0</v>
      </c>
      <c r="S226" s="261">
        <f t="shared" si="31"/>
        <v>0</v>
      </c>
      <c r="T226" s="258">
        <f t="shared" si="34"/>
        <v>0</v>
      </c>
      <c r="U226" s="259">
        <f t="shared" si="35"/>
        <v>0</v>
      </c>
    </row>
    <row r="227" spans="1:21" ht="20.25">
      <c r="A227" s="78"/>
      <c r="B227" s="270"/>
      <c r="C227" s="79"/>
      <c r="D227" s="80"/>
      <c r="E227" s="81"/>
      <c r="F227" s="31">
        <f t="shared" si="27"/>
      </c>
      <c r="G227" s="303">
        <f>IF(D227="","",VLOOKUP(F227,'Plan Comptable Général Commenté'!$C$5:$D$570,2,0))</f>
      </c>
      <c r="H227" s="82"/>
      <c r="I227" s="281">
        <f>IF(H227="","",VLOOKUP(H227,'Comptes Analytiques'!$A$8:$B$51,2,0))</f>
      </c>
      <c r="J227" s="33"/>
      <c r="K227" s="84"/>
      <c r="L227" s="84"/>
      <c r="M227" s="305"/>
      <c r="N227" s="255">
        <f t="shared" si="32"/>
        <v>0</v>
      </c>
      <c r="O227" s="261">
        <f t="shared" si="33"/>
        <v>0</v>
      </c>
      <c r="P227" s="260">
        <f t="shared" si="28"/>
        <v>0</v>
      </c>
      <c r="Q227" s="261">
        <f t="shared" si="29"/>
        <v>0</v>
      </c>
      <c r="R227" s="260">
        <f t="shared" si="30"/>
        <v>0</v>
      </c>
      <c r="S227" s="261">
        <f t="shared" si="31"/>
        <v>0</v>
      </c>
      <c r="T227" s="258">
        <f t="shared" si="34"/>
        <v>0</v>
      </c>
      <c r="U227" s="259">
        <f t="shared" si="35"/>
        <v>0</v>
      </c>
    </row>
    <row r="228" spans="1:21" ht="20.25">
      <c r="A228" s="78"/>
      <c r="B228" s="270"/>
      <c r="C228" s="79"/>
      <c r="D228" s="80"/>
      <c r="E228" s="81"/>
      <c r="F228" s="31">
        <f t="shared" si="27"/>
      </c>
      <c r="G228" s="303">
        <f>IF(D228="","",VLOOKUP(F228,'Plan Comptable Général Commenté'!$C$5:$D$570,2,0))</f>
      </c>
      <c r="H228" s="82"/>
      <c r="I228" s="281">
        <f>IF(H228="","",VLOOKUP(H228,'Comptes Analytiques'!$A$8:$B$51,2,0))</f>
      </c>
      <c r="J228" s="33"/>
      <c r="K228" s="84"/>
      <c r="L228" s="84"/>
      <c r="M228" s="305"/>
      <c r="N228" s="255">
        <f t="shared" si="32"/>
        <v>0</v>
      </c>
      <c r="O228" s="261">
        <f t="shared" si="33"/>
        <v>0</v>
      </c>
      <c r="P228" s="260">
        <f t="shared" si="28"/>
        <v>0</v>
      </c>
      <c r="Q228" s="261">
        <f t="shared" si="29"/>
        <v>0</v>
      </c>
      <c r="R228" s="260">
        <f t="shared" si="30"/>
        <v>0</v>
      </c>
      <c r="S228" s="261">
        <f t="shared" si="31"/>
        <v>0</v>
      </c>
      <c r="T228" s="258">
        <f t="shared" si="34"/>
        <v>0</v>
      </c>
      <c r="U228" s="259">
        <f t="shared" si="35"/>
        <v>0</v>
      </c>
    </row>
    <row r="229" spans="1:21" ht="20.25">
      <c r="A229" s="78"/>
      <c r="B229" s="270"/>
      <c r="C229" s="79"/>
      <c r="D229" s="80"/>
      <c r="E229" s="81"/>
      <c r="F229" s="31">
        <f t="shared" si="27"/>
      </c>
      <c r="G229" s="303">
        <f>IF(D229="","",VLOOKUP(F229,'Plan Comptable Général Commenté'!$C$5:$D$570,2,0))</f>
      </c>
      <c r="H229" s="82"/>
      <c r="I229" s="281">
        <f>IF(H229="","",VLOOKUP(H229,'Comptes Analytiques'!$A$8:$B$51,2,0))</f>
      </c>
      <c r="J229" s="33"/>
      <c r="K229" s="84"/>
      <c r="L229" s="84"/>
      <c r="M229" s="305"/>
      <c r="N229" s="255">
        <f t="shared" si="32"/>
        <v>0</v>
      </c>
      <c r="O229" s="261">
        <f t="shared" si="33"/>
        <v>0</v>
      </c>
      <c r="P229" s="260">
        <f t="shared" si="28"/>
        <v>0</v>
      </c>
      <c r="Q229" s="261">
        <f t="shared" si="29"/>
        <v>0</v>
      </c>
      <c r="R229" s="260">
        <f t="shared" si="30"/>
        <v>0</v>
      </c>
      <c r="S229" s="261">
        <f t="shared" si="31"/>
        <v>0</v>
      </c>
      <c r="T229" s="258">
        <f t="shared" si="34"/>
        <v>0</v>
      </c>
      <c r="U229" s="259">
        <f t="shared" si="35"/>
        <v>0</v>
      </c>
    </row>
    <row r="230" spans="1:21" ht="20.25">
      <c r="A230" s="78"/>
      <c r="B230" s="270"/>
      <c r="C230" s="79"/>
      <c r="D230" s="80"/>
      <c r="E230" s="81"/>
      <c r="F230" s="31">
        <f t="shared" si="27"/>
      </c>
      <c r="G230" s="303">
        <f>IF(D230="","",VLOOKUP(F230,'Plan Comptable Général Commenté'!$C$5:$D$570,2,0))</f>
      </c>
      <c r="H230" s="82"/>
      <c r="I230" s="281">
        <f>IF(H230="","",VLOOKUP(H230,'Comptes Analytiques'!$A$8:$B$51,2,0))</f>
      </c>
      <c r="J230" s="33"/>
      <c r="K230" s="84"/>
      <c r="L230" s="84"/>
      <c r="M230" s="305"/>
      <c r="N230" s="255">
        <f t="shared" si="32"/>
        <v>0</v>
      </c>
      <c r="O230" s="261">
        <f t="shared" si="33"/>
        <v>0</v>
      </c>
      <c r="P230" s="260">
        <f t="shared" si="28"/>
        <v>0</v>
      </c>
      <c r="Q230" s="261">
        <f t="shared" si="29"/>
        <v>0</v>
      </c>
      <c r="R230" s="260">
        <f t="shared" si="30"/>
        <v>0</v>
      </c>
      <c r="S230" s="261">
        <f t="shared" si="31"/>
        <v>0</v>
      </c>
      <c r="T230" s="258">
        <f t="shared" si="34"/>
        <v>0</v>
      </c>
      <c r="U230" s="259">
        <f t="shared" si="35"/>
        <v>0</v>
      </c>
    </row>
    <row r="231" spans="1:21" ht="20.25">
      <c r="A231" s="78"/>
      <c r="B231" s="270"/>
      <c r="C231" s="79"/>
      <c r="D231" s="80"/>
      <c r="E231" s="81"/>
      <c r="F231" s="31">
        <f t="shared" si="27"/>
      </c>
      <c r="G231" s="303">
        <f>IF(D231="","",VLOOKUP(F231,'Plan Comptable Général Commenté'!$C$5:$D$570,2,0))</f>
      </c>
      <c r="H231" s="82"/>
      <c r="I231" s="281">
        <f>IF(H231="","",VLOOKUP(H231,'Comptes Analytiques'!$A$8:$B$51,2,0))</f>
      </c>
      <c r="J231" s="33"/>
      <c r="K231" s="84"/>
      <c r="L231" s="84"/>
      <c r="M231" s="305"/>
      <c r="N231" s="255">
        <f t="shared" si="32"/>
        <v>0</v>
      </c>
      <c r="O231" s="261">
        <f t="shared" si="33"/>
        <v>0</v>
      </c>
      <c r="P231" s="260">
        <f t="shared" si="28"/>
        <v>0</v>
      </c>
      <c r="Q231" s="261">
        <f t="shared" si="29"/>
        <v>0</v>
      </c>
      <c r="R231" s="260">
        <f t="shared" si="30"/>
        <v>0</v>
      </c>
      <c r="S231" s="261">
        <f t="shared" si="31"/>
        <v>0</v>
      </c>
      <c r="T231" s="258">
        <f t="shared" si="34"/>
        <v>0</v>
      </c>
      <c r="U231" s="259">
        <f t="shared" si="35"/>
        <v>0</v>
      </c>
    </row>
    <row r="232" spans="1:21" ht="20.25">
      <c r="A232" s="78"/>
      <c r="B232" s="270"/>
      <c r="C232" s="79"/>
      <c r="D232" s="80"/>
      <c r="E232" s="81"/>
      <c r="F232" s="31">
        <f t="shared" si="27"/>
      </c>
      <c r="G232" s="303">
        <f>IF(D232="","",VLOOKUP(F232,'Plan Comptable Général Commenté'!$C$5:$D$570,2,0))</f>
      </c>
      <c r="H232" s="82"/>
      <c r="I232" s="281">
        <f>IF(H232="","",VLOOKUP(H232,'Comptes Analytiques'!$A$8:$B$51,2,0))</f>
      </c>
      <c r="J232" s="33"/>
      <c r="K232" s="84"/>
      <c r="L232" s="84"/>
      <c r="M232" s="305"/>
      <c r="N232" s="255">
        <f t="shared" si="32"/>
        <v>0</v>
      </c>
      <c r="O232" s="261">
        <f t="shared" si="33"/>
        <v>0</v>
      </c>
      <c r="P232" s="260">
        <f t="shared" si="28"/>
        <v>0</v>
      </c>
      <c r="Q232" s="261">
        <f t="shared" si="29"/>
        <v>0</v>
      </c>
      <c r="R232" s="260">
        <f t="shared" si="30"/>
        <v>0</v>
      </c>
      <c r="S232" s="261">
        <f t="shared" si="31"/>
        <v>0</v>
      </c>
      <c r="T232" s="258">
        <f t="shared" si="34"/>
        <v>0</v>
      </c>
      <c r="U232" s="259">
        <f t="shared" si="35"/>
        <v>0</v>
      </c>
    </row>
    <row r="233" spans="1:21" ht="20.25">
      <c r="A233" s="78"/>
      <c r="B233" s="270"/>
      <c r="C233" s="79"/>
      <c r="D233" s="80"/>
      <c r="E233" s="81"/>
      <c r="F233" s="31">
        <f t="shared" si="27"/>
      </c>
      <c r="G233" s="303">
        <f>IF(D233="","",VLOOKUP(F233,'Plan Comptable Général Commenté'!$C$5:$D$570,2,0))</f>
      </c>
      <c r="H233" s="82"/>
      <c r="I233" s="281">
        <f>IF(H233="","",VLOOKUP(H233,'Comptes Analytiques'!$A$8:$B$51,2,0))</f>
      </c>
      <c r="J233" s="33"/>
      <c r="K233" s="84"/>
      <c r="L233" s="84"/>
      <c r="M233" s="305"/>
      <c r="N233" s="255">
        <f t="shared" si="32"/>
        <v>0</v>
      </c>
      <c r="O233" s="261">
        <f t="shared" si="33"/>
        <v>0</v>
      </c>
      <c r="P233" s="260">
        <f t="shared" si="28"/>
        <v>0</v>
      </c>
      <c r="Q233" s="261">
        <f t="shared" si="29"/>
        <v>0</v>
      </c>
      <c r="R233" s="260">
        <f t="shared" si="30"/>
        <v>0</v>
      </c>
      <c r="S233" s="261">
        <f t="shared" si="31"/>
        <v>0</v>
      </c>
      <c r="T233" s="258">
        <f t="shared" si="34"/>
        <v>0</v>
      </c>
      <c r="U233" s="259">
        <f t="shared" si="35"/>
        <v>0</v>
      </c>
    </row>
    <row r="234" spans="1:21" ht="20.25">
      <c r="A234" s="78"/>
      <c r="B234" s="270"/>
      <c r="C234" s="79"/>
      <c r="D234" s="80"/>
      <c r="E234" s="81"/>
      <c r="F234" s="31">
        <f t="shared" si="27"/>
      </c>
      <c r="G234" s="303">
        <f>IF(D234="","",VLOOKUP(F234,'Plan Comptable Général Commenté'!$C$5:$D$570,2,0))</f>
      </c>
      <c r="H234" s="82"/>
      <c r="I234" s="281">
        <f>IF(H234="","",VLOOKUP(H234,'Comptes Analytiques'!$A$8:$B$51,2,0))</f>
      </c>
      <c r="J234" s="33"/>
      <c r="K234" s="84"/>
      <c r="L234" s="84"/>
      <c r="M234" s="305"/>
      <c r="N234" s="255">
        <f t="shared" si="32"/>
        <v>0</v>
      </c>
      <c r="O234" s="261">
        <f t="shared" si="33"/>
        <v>0</v>
      </c>
      <c r="P234" s="260">
        <f t="shared" si="28"/>
        <v>0</v>
      </c>
      <c r="Q234" s="261">
        <f t="shared" si="29"/>
        <v>0</v>
      </c>
      <c r="R234" s="260">
        <f t="shared" si="30"/>
        <v>0</v>
      </c>
      <c r="S234" s="261">
        <f t="shared" si="31"/>
        <v>0</v>
      </c>
      <c r="T234" s="258">
        <f t="shared" si="34"/>
        <v>0</v>
      </c>
      <c r="U234" s="259">
        <f t="shared" si="35"/>
        <v>0</v>
      </c>
    </row>
    <row r="235" spans="1:21" ht="20.25">
      <c r="A235" s="78"/>
      <c r="B235" s="270"/>
      <c r="C235" s="79"/>
      <c r="D235" s="80"/>
      <c r="E235" s="81"/>
      <c r="F235" s="31">
        <f t="shared" si="27"/>
      </c>
      <c r="G235" s="303">
        <f>IF(D235="","",VLOOKUP(F235,'Plan Comptable Général Commenté'!$C$5:$D$570,2,0))</f>
      </c>
      <c r="H235" s="82"/>
      <c r="I235" s="281">
        <f>IF(H235="","",VLOOKUP(H235,'Comptes Analytiques'!$A$8:$B$51,2,0))</f>
      </c>
      <c r="J235" s="33"/>
      <c r="K235" s="84"/>
      <c r="L235" s="84"/>
      <c r="M235" s="305"/>
      <c r="N235" s="255">
        <f t="shared" si="32"/>
        <v>0</v>
      </c>
      <c r="O235" s="261">
        <f t="shared" si="33"/>
        <v>0</v>
      </c>
      <c r="P235" s="260">
        <f t="shared" si="28"/>
        <v>0</v>
      </c>
      <c r="Q235" s="261">
        <f t="shared" si="29"/>
        <v>0</v>
      </c>
      <c r="R235" s="260">
        <f t="shared" si="30"/>
        <v>0</v>
      </c>
      <c r="S235" s="261">
        <f t="shared" si="31"/>
        <v>0</v>
      </c>
      <c r="T235" s="258">
        <f t="shared" si="34"/>
        <v>0</v>
      </c>
      <c r="U235" s="259">
        <f t="shared" si="35"/>
        <v>0</v>
      </c>
    </row>
    <row r="236" spans="1:21" ht="20.25">
      <c r="A236" s="78"/>
      <c r="B236" s="270"/>
      <c r="C236" s="79"/>
      <c r="D236" s="80"/>
      <c r="E236" s="81"/>
      <c r="F236" s="31">
        <f t="shared" si="27"/>
      </c>
      <c r="G236" s="303">
        <f>IF(D236="","",VLOOKUP(F236,'Plan Comptable Général Commenté'!$C$5:$D$570,2,0))</f>
      </c>
      <c r="H236" s="82"/>
      <c r="I236" s="281">
        <f>IF(H236="","",VLOOKUP(H236,'Comptes Analytiques'!$A$8:$B$51,2,0))</f>
      </c>
      <c r="J236" s="33"/>
      <c r="K236" s="84"/>
      <c r="L236" s="84"/>
      <c r="M236" s="305"/>
      <c r="N236" s="255">
        <f t="shared" si="32"/>
        <v>0</v>
      </c>
      <c r="O236" s="261">
        <f t="shared" si="33"/>
        <v>0</v>
      </c>
      <c r="P236" s="260">
        <f t="shared" si="28"/>
        <v>0</v>
      </c>
      <c r="Q236" s="261">
        <f t="shared" si="29"/>
        <v>0</v>
      </c>
      <c r="R236" s="260">
        <f t="shared" si="30"/>
        <v>0</v>
      </c>
      <c r="S236" s="261">
        <f t="shared" si="31"/>
        <v>0</v>
      </c>
      <c r="T236" s="258">
        <f t="shared" si="34"/>
        <v>0</v>
      </c>
      <c r="U236" s="259">
        <f t="shared" si="35"/>
        <v>0</v>
      </c>
    </row>
    <row r="237" spans="1:21" ht="20.25">
      <c r="A237" s="78"/>
      <c r="B237" s="270"/>
      <c r="C237" s="79"/>
      <c r="D237" s="80"/>
      <c r="E237" s="81"/>
      <c r="F237" s="31">
        <f t="shared" si="27"/>
      </c>
      <c r="G237" s="303">
        <f>IF(D237="","",VLOOKUP(F237,'Plan Comptable Général Commenté'!$C$5:$D$570,2,0))</f>
      </c>
      <c r="H237" s="82"/>
      <c r="I237" s="281">
        <f>IF(H237="","",VLOOKUP(H237,'Comptes Analytiques'!$A$8:$B$51,2,0))</f>
      </c>
      <c r="J237" s="33"/>
      <c r="K237" s="84"/>
      <c r="L237" s="84"/>
      <c r="M237" s="305"/>
      <c r="N237" s="255">
        <f t="shared" si="32"/>
        <v>0</v>
      </c>
      <c r="O237" s="261">
        <f t="shared" si="33"/>
        <v>0</v>
      </c>
      <c r="P237" s="260">
        <f t="shared" si="28"/>
        <v>0</v>
      </c>
      <c r="Q237" s="261">
        <f t="shared" si="29"/>
        <v>0</v>
      </c>
      <c r="R237" s="260">
        <f t="shared" si="30"/>
        <v>0</v>
      </c>
      <c r="S237" s="261">
        <f t="shared" si="31"/>
        <v>0</v>
      </c>
      <c r="T237" s="258">
        <f t="shared" si="34"/>
        <v>0</v>
      </c>
      <c r="U237" s="259">
        <f t="shared" si="35"/>
        <v>0</v>
      </c>
    </row>
    <row r="238" spans="1:21" ht="20.25">
      <c r="A238" s="78"/>
      <c r="B238" s="270"/>
      <c r="C238" s="79"/>
      <c r="D238" s="80"/>
      <c r="E238" s="81"/>
      <c r="F238" s="31">
        <f t="shared" si="27"/>
      </c>
      <c r="G238" s="303">
        <f>IF(D238="","",VLOOKUP(F238,'Plan Comptable Général Commenté'!$C$5:$D$570,2,0))</f>
      </c>
      <c r="H238" s="82"/>
      <c r="I238" s="281">
        <f>IF(H238="","",VLOOKUP(H238,'Comptes Analytiques'!$A$8:$B$51,2,0))</f>
      </c>
      <c r="J238" s="33"/>
      <c r="K238" s="84"/>
      <c r="L238" s="84"/>
      <c r="M238" s="305"/>
      <c r="N238" s="255">
        <f t="shared" si="32"/>
        <v>0</v>
      </c>
      <c r="O238" s="261">
        <f t="shared" si="33"/>
        <v>0</v>
      </c>
      <c r="P238" s="260">
        <f t="shared" si="28"/>
        <v>0</v>
      </c>
      <c r="Q238" s="261">
        <f t="shared" si="29"/>
        <v>0</v>
      </c>
      <c r="R238" s="260">
        <f t="shared" si="30"/>
        <v>0</v>
      </c>
      <c r="S238" s="261">
        <f t="shared" si="31"/>
        <v>0</v>
      </c>
      <c r="T238" s="258">
        <f t="shared" si="34"/>
        <v>0</v>
      </c>
      <c r="U238" s="259">
        <f t="shared" si="35"/>
        <v>0</v>
      </c>
    </row>
    <row r="239" spans="1:21" ht="20.25">
      <c r="A239" s="78"/>
      <c r="B239" s="270"/>
      <c r="C239" s="79"/>
      <c r="D239" s="80"/>
      <c r="E239" s="81"/>
      <c r="F239" s="31">
        <f t="shared" si="27"/>
      </c>
      <c r="G239" s="303">
        <f>IF(D239="","",VLOOKUP(F239,'Plan Comptable Général Commenté'!$C$5:$D$570,2,0))</f>
      </c>
      <c r="H239" s="82"/>
      <c r="I239" s="281">
        <f>IF(H239="","",VLOOKUP(H239,'Comptes Analytiques'!$A$8:$B$51,2,0))</f>
      </c>
      <c r="J239" s="33"/>
      <c r="K239" s="84"/>
      <c r="L239" s="84"/>
      <c r="M239" s="305"/>
      <c r="N239" s="255">
        <f t="shared" si="32"/>
        <v>0</v>
      </c>
      <c r="O239" s="261">
        <f t="shared" si="33"/>
        <v>0</v>
      </c>
      <c r="P239" s="260">
        <f t="shared" si="28"/>
        <v>0</v>
      </c>
      <c r="Q239" s="261">
        <f t="shared" si="29"/>
        <v>0</v>
      </c>
      <c r="R239" s="260">
        <f t="shared" si="30"/>
        <v>0</v>
      </c>
      <c r="S239" s="261">
        <f t="shared" si="31"/>
        <v>0</v>
      </c>
      <c r="T239" s="258">
        <f t="shared" si="34"/>
        <v>0</v>
      </c>
      <c r="U239" s="259">
        <f t="shared" si="35"/>
        <v>0</v>
      </c>
    </row>
    <row r="240" spans="1:21" ht="20.25">
      <c r="A240" s="78"/>
      <c r="B240" s="270"/>
      <c r="C240" s="79"/>
      <c r="D240" s="80"/>
      <c r="E240" s="81"/>
      <c r="F240" s="31">
        <f t="shared" si="27"/>
      </c>
      <c r="G240" s="303">
        <f>IF(D240="","",VLOOKUP(F240,'Plan Comptable Général Commenté'!$C$5:$D$570,2,0))</f>
      </c>
      <c r="H240" s="82"/>
      <c r="I240" s="281">
        <f>IF(H240="","",VLOOKUP(H240,'Comptes Analytiques'!$A$8:$B$51,2,0))</f>
      </c>
      <c r="J240" s="33"/>
      <c r="K240" s="84"/>
      <c r="L240" s="84"/>
      <c r="M240" s="305"/>
      <c r="N240" s="255">
        <f t="shared" si="32"/>
        <v>0</v>
      </c>
      <c r="O240" s="261">
        <f t="shared" si="33"/>
        <v>0</v>
      </c>
      <c r="P240" s="260">
        <f t="shared" si="28"/>
        <v>0</v>
      </c>
      <c r="Q240" s="261">
        <f t="shared" si="29"/>
        <v>0</v>
      </c>
      <c r="R240" s="260">
        <f t="shared" si="30"/>
        <v>0</v>
      </c>
      <c r="S240" s="261">
        <f t="shared" si="31"/>
        <v>0</v>
      </c>
      <c r="T240" s="258">
        <f t="shared" si="34"/>
        <v>0</v>
      </c>
      <c r="U240" s="259">
        <f t="shared" si="35"/>
        <v>0</v>
      </c>
    </row>
    <row r="241" spans="1:21" ht="20.25">
      <c r="A241" s="78"/>
      <c r="B241" s="270"/>
      <c r="C241" s="79"/>
      <c r="D241" s="80"/>
      <c r="E241" s="81"/>
      <c r="F241" s="31">
        <f t="shared" si="27"/>
      </c>
      <c r="G241" s="303">
        <f>IF(D241="","",VLOOKUP(F241,'Plan Comptable Général Commenté'!$C$5:$D$570,2,0))</f>
      </c>
      <c r="H241" s="82"/>
      <c r="I241" s="281">
        <f>IF(H241="","",VLOOKUP(H241,'Comptes Analytiques'!$A$8:$B$51,2,0))</f>
      </c>
      <c r="J241" s="33"/>
      <c r="K241" s="84"/>
      <c r="L241" s="84"/>
      <c r="M241" s="305"/>
      <c r="N241" s="255">
        <f t="shared" si="32"/>
        <v>0</v>
      </c>
      <c r="O241" s="261">
        <f t="shared" si="33"/>
        <v>0</v>
      </c>
      <c r="P241" s="260">
        <f t="shared" si="28"/>
        <v>0</v>
      </c>
      <c r="Q241" s="261">
        <f t="shared" si="29"/>
        <v>0</v>
      </c>
      <c r="R241" s="260">
        <f t="shared" si="30"/>
        <v>0</v>
      </c>
      <c r="S241" s="261">
        <f t="shared" si="31"/>
        <v>0</v>
      </c>
      <c r="T241" s="258">
        <f t="shared" si="34"/>
        <v>0</v>
      </c>
      <c r="U241" s="259">
        <f t="shared" si="35"/>
        <v>0</v>
      </c>
    </row>
    <row r="242" spans="1:21" ht="20.25">
      <c r="A242" s="78"/>
      <c r="B242" s="270"/>
      <c r="C242" s="79"/>
      <c r="D242" s="80"/>
      <c r="E242" s="81"/>
      <c r="F242" s="31">
        <f t="shared" si="27"/>
      </c>
      <c r="G242" s="303">
        <f>IF(D242="","",VLOOKUP(F242,'Plan Comptable Général Commenté'!$C$5:$D$570,2,0))</f>
      </c>
      <c r="H242" s="82"/>
      <c r="I242" s="281">
        <f>IF(H242="","",VLOOKUP(H242,'Comptes Analytiques'!$A$8:$B$51,2,0))</f>
      </c>
      <c r="J242" s="33"/>
      <c r="K242" s="84"/>
      <c r="L242" s="84"/>
      <c r="M242" s="305"/>
      <c r="N242" s="255">
        <f t="shared" si="32"/>
        <v>0</v>
      </c>
      <c r="O242" s="261">
        <f t="shared" si="33"/>
        <v>0</v>
      </c>
      <c r="P242" s="260">
        <f t="shared" si="28"/>
        <v>0</v>
      </c>
      <c r="Q242" s="261">
        <f t="shared" si="29"/>
        <v>0</v>
      </c>
      <c r="R242" s="260">
        <f t="shared" si="30"/>
        <v>0</v>
      </c>
      <c r="S242" s="261">
        <f t="shared" si="31"/>
        <v>0</v>
      </c>
      <c r="T242" s="258">
        <f t="shared" si="34"/>
        <v>0</v>
      </c>
      <c r="U242" s="259">
        <f t="shared" si="35"/>
        <v>0</v>
      </c>
    </row>
    <row r="243" spans="1:21" ht="20.25">
      <c r="A243" s="78"/>
      <c r="B243" s="270"/>
      <c r="C243" s="79"/>
      <c r="D243" s="80"/>
      <c r="E243" s="81"/>
      <c r="F243" s="31">
        <f t="shared" si="27"/>
      </c>
      <c r="G243" s="303">
        <f>IF(D243="","",VLOOKUP(F243,'Plan Comptable Général Commenté'!$C$5:$D$570,2,0))</f>
      </c>
      <c r="H243" s="82"/>
      <c r="I243" s="281">
        <f>IF(H243="","",VLOOKUP(H243,'Comptes Analytiques'!$A$8:$B$51,2,0))</f>
      </c>
      <c r="J243" s="33"/>
      <c r="K243" s="84"/>
      <c r="L243" s="84"/>
      <c r="M243" s="305"/>
      <c r="N243" s="255">
        <f t="shared" si="32"/>
        <v>0</v>
      </c>
      <c r="O243" s="261">
        <f t="shared" si="33"/>
        <v>0</v>
      </c>
      <c r="P243" s="260">
        <f t="shared" si="28"/>
        <v>0</v>
      </c>
      <c r="Q243" s="261">
        <f t="shared" si="29"/>
        <v>0</v>
      </c>
      <c r="R243" s="260">
        <f t="shared" si="30"/>
        <v>0</v>
      </c>
      <c r="S243" s="261">
        <f t="shared" si="31"/>
        <v>0</v>
      </c>
      <c r="T243" s="258">
        <f t="shared" si="34"/>
        <v>0</v>
      </c>
      <c r="U243" s="259">
        <f t="shared" si="35"/>
        <v>0</v>
      </c>
    </row>
    <row r="244" spans="1:21" ht="20.25">
      <c r="A244" s="78"/>
      <c r="B244" s="270"/>
      <c r="C244" s="79"/>
      <c r="D244" s="80"/>
      <c r="E244" s="81"/>
      <c r="F244" s="31">
        <f t="shared" si="27"/>
      </c>
      <c r="G244" s="303">
        <f>IF(D244="","",VLOOKUP(F244,'Plan Comptable Général Commenté'!$C$5:$D$570,2,0))</f>
      </c>
      <c r="H244" s="82"/>
      <c r="I244" s="281">
        <f>IF(H244="","",VLOOKUP(H244,'Comptes Analytiques'!$A$8:$B$51,2,0))</f>
      </c>
      <c r="J244" s="33"/>
      <c r="K244" s="84"/>
      <c r="L244" s="84"/>
      <c r="M244" s="305"/>
      <c r="N244" s="255">
        <f t="shared" si="32"/>
        <v>0</v>
      </c>
      <c r="O244" s="261">
        <f t="shared" si="33"/>
        <v>0</v>
      </c>
      <c r="P244" s="260">
        <f t="shared" si="28"/>
        <v>0</v>
      </c>
      <c r="Q244" s="261">
        <f t="shared" si="29"/>
        <v>0</v>
      </c>
      <c r="R244" s="260">
        <f t="shared" si="30"/>
        <v>0</v>
      </c>
      <c r="S244" s="261">
        <f t="shared" si="31"/>
        <v>0</v>
      </c>
      <c r="T244" s="258">
        <f t="shared" si="34"/>
        <v>0</v>
      </c>
      <c r="U244" s="259">
        <f t="shared" si="35"/>
        <v>0</v>
      </c>
    </row>
    <row r="245" spans="1:21" ht="20.25">
      <c r="A245" s="78"/>
      <c r="B245" s="270"/>
      <c r="C245" s="79"/>
      <c r="D245" s="80"/>
      <c r="E245" s="81"/>
      <c r="F245" s="31">
        <f t="shared" si="27"/>
      </c>
      <c r="G245" s="303">
        <f>IF(D245="","",VLOOKUP(F245,'Plan Comptable Général Commenté'!$C$5:$D$570,2,0))</f>
      </c>
      <c r="H245" s="82"/>
      <c r="I245" s="281">
        <f>IF(H245="","",VLOOKUP(H245,'Comptes Analytiques'!$A$8:$B$51,2,0))</f>
      </c>
      <c r="J245" s="33"/>
      <c r="K245" s="84"/>
      <c r="L245" s="84"/>
      <c r="M245" s="305"/>
      <c r="N245" s="255">
        <f t="shared" si="32"/>
        <v>0</v>
      </c>
      <c r="O245" s="261">
        <f t="shared" si="33"/>
        <v>0</v>
      </c>
      <c r="P245" s="260">
        <f t="shared" si="28"/>
        <v>0</v>
      </c>
      <c r="Q245" s="261">
        <f t="shared" si="29"/>
        <v>0</v>
      </c>
      <c r="R245" s="260">
        <f t="shared" si="30"/>
        <v>0</v>
      </c>
      <c r="S245" s="261">
        <f t="shared" si="31"/>
        <v>0</v>
      </c>
      <c r="T245" s="258">
        <f t="shared" si="34"/>
        <v>0</v>
      </c>
      <c r="U245" s="259">
        <f t="shared" si="35"/>
        <v>0</v>
      </c>
    </row>
    <row r="246" spans="1:21" ht="20.25">
      <c r="A246" s="78"/>
      <c r="B246" s="270"/>
      <c r="C246" s="79"/>
      <c r="D246" s="80"/>
      <c r="E246" s="81"/>
      <c r="F246" s="31">
        <f t="shared" si="27"/>
      </c>
      <c r="G246" s="303">
        <f>IF(D246="","",VLOOKUP(F246,'Plan Comptable Général Commenté'!$C$5:$D$570,2,0))</f>
      </c>
      <c r="H246" s="82"/>
      <c r="I246" s="281">
        <f>IF(H246="","",VLOOKUP(H246,'Comptes Analytiques'!$A$8:$B$51,2,0))</f>
      </c>
      <c r="J246" s="33"/>
      <c r="K246" s="84"/>
      <c r="L246" s="84"/>
      <c r="M246" s="305"/>
      <c r="N246" s="255">
        <f t="shared" si="32"/>
        <v>0</v>
      </c>
      <c r="O246" s="261">
        <f t="shared" si="33"/>
        <v>0</v>
      </c>
      <c r="P246" s="260">
        <f t="shared" si="28"/>
        <v>0</v>
      </c>
      <c r="Q246" s="261">
        <f t="shared" si="29"/>
        <v>0</v>
      </c>
      <c r="R246" s="260">
        <f t="shared" si="30"/>
        <v>0</v>
      </c>
      <c r="S246" s="261">
        <f t="shared" si="31"/>
        <v>0</v>
      </c>
      <c r="T246" s="258">
        <f t="shared" si="34"/>
        <v>0</v>
      </c>
      <c r="U246" s="259">
        <f t="shared" si="35"/>
        <v>0</v>
      </c>
    </row>
    <row r="247" spans="1:21" ht="20.25">
      <c r="A247" s="78"/>
      <c r="B247" s="270"/>
      <c r="C247" s="79"/>
      <c r="D247" s="80"/>
      <c r="E247" s="81"/>
      <c r="F247" s="31">
        <f t="shared" si="27"/>
      </c>
      <c r="G247" s="303">
        <f>IF(D247="","",VLOOKUP(F247,'Plan Comptable Général Commenté'!$C$5:$D$570,2,0))</f>
      </c>
      <c r="H247" s="82"/>
      <c r="I247" s="281">
        <f>IF(H247="","",VLOOKUP(H247,'Comptes Analytiques'!$A$8:$B$51,2,0))</f>
      </c>
      <c r="J247" s="33"/>
      <c r="K247" s="84"/>
      <c r="L247" s="84"/>
      <c r="M247" s="305"/>
      <c r="N247" s="255">
        <f t="shared" si="32"/>
        <v>0</v>
      </c>
      <c r="O247" s="261">
        <f t="shared" si="33"/>
        <v>0</v>
      </c>
      <c r="P247" s="260">
        <f t="shared" si="28"/>
        <v>0</v>
      </c>
      <c r="Q247" s="261">
        <f t="shared" si="29"/>
        <v>0</v>
      </c>
      <c r="R247" s="260">
        <f t="shared" si="30"/>
        <v>0</v>
      </c>
      <c r="S247" s="261">
        <f t="shared" si="31"/>
        <v>0</v>
      </c>
      <c r="T247" s="258">
        <f t="shared" si="34"/>
        <v>0</v>
      </c>
      <c r="U247" s="259">
        <f t="shared" si="35"/>
        <v>0</v>
      </c>
    </row>
    <row r="248" spans="1:21" ht="20.25">
      <c r="A248" s="78"/>
      <c r="B248" s="270"/>
      <c r="C248" s="79"/>
      <c r="D248" s="80"/>
      <c r="E248" s="81"/>
      <c r="F248" s="31">
        <f t="shared" si="27"/>
      </c>
      <c r="G248" s="303">
        <f>IF(D248="","",VLOOKUP(F248,'Plan Comptable Général Commenté'!$C$5:$D$570,2,0))</f>
      </c>
      <c r="H248" s="82"/>
      <c r="I248" s="281">
        <f>IF(H248="","",VLOOKUP(H248,'Comptes Analytiques'!$A$8:$B$51,2,0))</f>
      </c>
      <c r="J248" s="33"/>
      <c r="K248" s="84"/>
      <c r="L248" s="84"/>
      <c r="M248" s="305"/>
      <c r="N248" s="255">
        <f t="shared" si="32"/>
        <v>0</v>
      </c>
      <c r="O248" s="261">
        <f t="shared" si="33"/>
        <v>0</v>
      </c>
      <c r="P248" s="260">
        <f t="shared" si="28"/>
        <v>0</v>
      </c>
      <c r="Q248" s="261">
        <f t="shared" si="29"/>
        <v>0</v>
      </c>
      <c r="R248" s="260">
        <f t="shared" si="30"/>
        <v>0</v>
      </c>
      <c r="S248" s="261">
        <f t="shared" si="31"/>
        <v>0</v>
      </c>
      <c r="T248" s="258">
        <f t="shared" si="34"/>
        <v>0</v>
      </c>
      <c r="U248" s="259">
        <f t="shared" si="35"/>
        <v>0</v>
      </c>
    </row>
    <row r="249" spans="1:21" ht="20.25">
      <c r="A249" s="78"/>
      <c r="B249" s="270"/>
      <c r="C249" s="79"/>
      <c r="D249" s="80"/>
      <c r="E249" s="81"/>
      <c r="F249" s="31">
        <f t="shared" si="27"/>
      </c>
      <c r="G249" s="303">
        <f>IF(D249="","",VLOOKUP(F249,'Plan Comptable Général Commenté'!$C$5:$D$570,2,0))</f>
      </c>
      <c r="H249" s="82"/>
      <c r="I249" s="281">
        <f>IF(H249="","",VLOOKUP(H249,'Comptes Analytiques'!$A$8:$B$51,2,0))</f>
      </c>
      <c r="J249" s="33"/>
      <c r="K249" s="84"/>
      <c r="L249" s="84"/>
      <c r="M249" s="305"/>
      <c r="N249" s="255">
        <f t="shared" si="32"/>
        <v>0</v>
      </c>
      <c r="O249" s="261">
        <f t="shared" si="33"/>
        <v>0</v>
      </c>
      <c r="P249" s="260">
        <f t="shared" si="28"/>
        <v>0</v>
      </c>
      <c r="Q249" s="261">
        <f t="shared" si="29"/>
        <v>0</v>
      </c>
      <c r="R249" s="260">
        <f t="shared" si="30"/>
        <v>0</v>
      </c>
      <c r="S249" s="261">
        <f t="shared" si="31"/>
        <v>0</v>
      </c>
      <c r="T249" s="258">
        <f t="shared" si="34"/>
        <v>0</v>
      </c>
      <c r="U249" s="259">
        <f t="shared" si="35"/>
        <v>0</v>
      </c>
    </row>
    <row r="250" spans="1:21" ht="20.25">
      <c r="A250" s="78"/>
      <c r="B250" s="270"/>
      <c r="C250" s="79"/>
      <c r="D250" s="80"/>
      <c r="E250" s="81"/>
      <c r="F250" s="31">
        <f t="shared" si="27"/>
      </c>
      <c r="G250" s="303">
        <f>IF(D250="","",VLOOKUP(F250,'Plan Comptable Général Commenté'!$C$5:$D$570,2,0))</f>
      </c>
      <c r="H250" s="82"/>
      <c r="I250" s="281">
        <f>IF(H250="","",VLOOKUP(H250,'Comptes Analytiques'!$A$8:$B$51,2,0))</f>
      </c>
      <c r="J250" s="33"/>
      <c r="K250" s="84"/>
      <c r="L250" s="84"/>
      <c r="M250" s="305"/>
      <c r="N250" s="255">
        <f t="shared" si="32"/>
        <v>0</v>
      </c>
      <c r="O250" s="261">
        <f t="shared" si="33"/>
        <v>0</v>
      </c>
      <c r="P250" s="260">
        <f t="shared" si="28"/>
        <v>0</v>
      </c>
      <c r="Q250" s="261">
        <f t="shared" si="29"/>
        <v>0</v>
      </c>
      <c r="R250" s="260">
        <f t="shared" si="30"/>
        <v>0</v>
      </c>
      <c r="S250" s="261">
        <f t="shared" si="31"/>
        <v>0</v>
      </c>
      <c r="T250" s="258">
        <f t="shared" si="34"/>
        <v>0</v>
      </c>
      <c r="U250" s="259">
        <f t="shared" si="35"/>
        <v>0</v>
      </c>
    </row>
    <row r="251" spans="1:21" ht="20.25">
      <c r="A251" s="78"/>
      <c r="B251" s="270"/>
      <c r="C251" s="79"/>
      <c r="D251" s="80"/>
      <c r="E251" s="81"/>
      <c r="F251" s="31">
        <f t="shared" si="27"/>
      </c>
      <c r="G251" s="303">
        <f>IF(D251="","",VLOOKUP(F251,'Plan Comptable Général Commenté'!$C$5:$D$570,2,0))</f>
      </c>
      <c r="H251" s="82"/>
      <c r="I251" s="281">
        <f>IF(H251="","",VLOOKUP(H251,'Comptes Analytiques'!$A$8:$B$51,2,0))</f>
      </c>
      <c r="J251" s="33"/>
      <c r="K251" s="84"/>
      <c r="L251" s="84"/>
      <c r="M251" s="305"/>
      <c r="N251" s="255">
        <f t="shared" si="32"/>
        <v>0</v>
      </c>
      <c r="O251" s="261">
        <f t="shared" si="33"/>
        <v>0</v>
      </c>
      <c r="P251" s="260">
        <f t="shared" si="28"/>
        <v>0</v>
      </c>
      <c r="Q251" s="261">
        <f t="shared" si="29"/>
        <v>0</v>
      </c>
      <c r="R251" s="260">
        <f t="shared" si="30"/>
        <v>0</v>
      </c>
      <c r="S251" s="261">
        <f t="shared" si="31"/>
        <v>0</v>
      </c>
      <c r="T251" s="258">
        <f t="shared" si="34"/>
        <v>0</v>
      </c>
      <c r="U251" s="259">
        <f t="shared" si="35"/>
        <v>0</v>
      </c>
    </row>
    <row r="252" spans="1:21" ht="20.25">
      <c r="A252" s="78"/>
      <c r="B252" s="270"/>
      <c r="C252" s="79"/>
      <c r="D252" s="80"/>
      <c r="E252" s="81"/>
      <c r="F252" s="31">
        <f t="shared" si="27"/>
      </c>
      <c r="G252" s="303">
        <f>IF(D252="","",VLOOKUP(F252,'Plan Comptable Général Commenté'!$C$5:$D$570,2,0))</f>
      </c>
      <c r="H252" s="82"/>
      <c r="I252" s="281">
        <f>IF(H252="","",VLOOKUP(H252,'Comptes Analytiques'!$A$8:$B$51,2,0))</f>
      </c>
      <c r="J252" s="33"/>
      <c r="K252" s="84"/>
      <c r="L252" s="84"/>
      <c r="M252" s="305"/>
      <c r="N252" s="255">
        <f t="shared" si="32"/>
        <v>0</v>
      </c>
      <c r="O252" s="261">
        <f t="shared" si="33"/>
        <v>0</v>
      </c>
      <c r="P252" s="260">
        <f t="shared" si="28"/>
        <v>0</v>
      </c>
      <c r="Q252" s="261">
        <f t="shared" si="29"/>
        <v>0</v>
      </c>
      <c r="R252" s="260">
        <f t="shared" si="30"/>
        <v>0</v>
      </c>
      <c r="S252" s="261">
        <f t="shared" si="31"/>
        <v>0</v>
      </c>
      <c r="T252" s="258">
        <f t="shared" si="34"/>
        <v>0</v>
      </c>
      <c r="U252" s="259">
        <f t="shared" si="35"/>
        <v>0</v>
      </c>
    </row>
    <row r="253" spans="1:21" ht="20.25">
      <c r="A253" s="78"/>
      <c r="B253" s="270"/>
      <c r="C253" s="79"/>
      <c r="D253" s="80"/>
      <c r="E253" s="81"/>
      <c r="F253" s="31">
        <f t="shared" si="27"/>
      </c>
      <c r="G253" s="303">
        <f>IF(D253="","",VLOOKUP(F253,'Plan Comptable Général Commenté'!$C$5:$D$570,2,0))</f>
      </c>
      <c r="H253" s="82"/>
      <c r="I253" s="281">
        <f>IF(H253="","",VLOOKUP(H253,'Comptes Analytiques'!$A$8:$B$51,2,0))</f>
      </c>
      <c r="J253" s="33"/>
      <c r="K253" s="84"/>
      <c r="L253" s="84"/>
      <c r="M253" s="305"/>
      <c r="N253" s="255">
        <f t="shared" si="32"/>
        <v>0</v>
      </c>
      <c r="O253" s="261">
        <f t="shared" si="33"/>
        <v>0</v>
      </c>
      <c r="P253" s="260">
        <f t="shared" si="28"/>
        <v>0</v>
      </c>
      <c r="Q253" s="261">
        <f t="shared" si="29"/>
        <v>0</v>
      </c>
      <c r="R253" s="260">
        <f t="shared" si="30"/>
        <v>0</v>
      </c>
      <c r="S253" s="261">
        <f t="shared" si="31"/>
        <v>0</v>
      </c>
      <c r="T253" s="258">
        <f t="shared" si="34"/>
        <v>0</v>
      </c>
      <c r="U253" s="259">
        <f t="shared" si="35"/>
        <v>0</v>
      </c>
    </row>
    <row r="254" spans="1:21" ht="20.25">
      <c r="A254" s="78"/>
      <c r="B254" s="270"/>
      <c r="C254" s="79"/>
      <c r="D254" s="80"/>
      <c r="E254" s="81"/>
      <c r="F254" s="31">
        <f t="shared" si="27"/>
      </c>
      <c r="G254" s="303">
        <f>IF(D254="","",VLOOKUP(F254,'Plan Comptable Général Commenté'!$C$5:$D$570,2,0))</f>
      </c>
      <c r="H254" s="82"/>
      <c r="I254" s="281">
        <f>IF(H254="","",VLOOKUP(H254,'Comptes Analytiques'!$A$8:$B$51,2,0))</f>
      </c>
      <c r="J254" s="33"/>
      <c r="K254" s="84"/>
      <c r="L254" s="84"/>
      <c r="M254" s="305"/>
      <c r="N254" s="255">
        <f t="shared" si="32"/>
        <v>0</v>
      </c>
      <c r="O254" s="261">
        <f t="shared" si="33"/>
        <v>0</v>
      </c>
      <c r="P254" s="260">
        <f t="shared" si="28"/>
        <v>0</v>
      </c>
      <c r="Q254" s="261">
        <f t="shared" si="29"/>
        <v>0</v>
      </c>
      <c r="R254" s="260">
        <f t="shared" si="30"/>
        <v>0</v>
      </c>
      <c r="S254" s="261">
        <f t="shared" si="31"/>
        <v>0</v>
      </c>
      <c r="T254" s="258">
        <f t="shared" si="34"/>
        <v>0</v>
      </c>
      <c r="U254" s="259">
        <f t="shared" si="35"/>
        <v>0</v>
      </c>
    </row>
    <row r="255" spans="1:21" ht="20.25">
      <c r="A255" s="78"/>
      <c r="B255" s="270"/>
      <c r="C255" s="79"/>
      <c r="D255" s="80"/>
      <c r="E255" s="81"/>
      <c r="F255" s="31">
        <f t="shared" si="27"/>
      </c>
      <c r="G255" s="303">
        <f>IF(D255="","",VLOOKUP(F255,'Plan Comptable Général Commenté'!$C$5:$D$570,2,0))</f>
      </c>
      <c r="H255" s="82"/>
      <c r="I255" s="281">
        <f>IF(H255="","",VLOOKUP(H255,'Comptes Analytiques'!$A$8:$B$51,2,0))</f>
      </c>
      <c r="J255" s="33"/>
      <c r="K255" s="84"/>
      <c r="L255" s="84"/>
      <c r="M255" s="305"/>
      <c r="N255" s="255">
        <f t="shared" si="32"/>
        <v>0</v>
      </c>
      <c r="O255" s="261">
        <f t="shared" si="33"/>
        <v>0</v>
      </c>
      <c r="P255" s="260">
        <f t="shared" si="28"/>
        <v>0</v>
      </c>
      <c r="Q255" s="261">
        <f t="shared" si="29"/>
        <v>0</v>
      </c>
      <c r="R255" s="260">
        <f t="shared" si="30"/>
        <v>0</v>
      </c>
      <c r="S255" s="261">
        <f t="shared" si="31"/>
        <v>0</v>
      </c>
      <c r="T255" s="258">
        <f t="shared" si="34"/>
        <v>0</v>
      </c>
      <c r="U255" s="259">
        <f t="shared" si="35"/>
        <v>0</v>
      </c>
    </row>
    <row r="256" spans="1:21" ht="20.25">
      <c r="A256" s="78"/>
      <c r="B256" s="270"/>
      <c r="C256" s="79"/>
      <c r="D256" s="80"/>
      <c r="E256" s="81"/>
      <c r="F256" s="31">
        <f t="shared" si="27"/>
      </c>
      <c r="G256" s="303">
        <f>IF(D256="","",VLOOKUP(F256,'Plan Comptable Général Commenté'!$C$5:$D$570,2,0))</f>
      </c>
      <c r="H256" s="82"/>
      <c r="I256" s="281">
        <f>IF(H256="","",VLOOKUP(H256,'Comptes Analytiques'!$A$8:$B$51,2,0))</f>
      </c>
      <c r="J256" s="33"/>
      <c r="K256" s="84"/>
      <c r="L256" s="84"/>
      <c r="M256" s="305"/>
      <c r="N256" s="255">
        <f t="shared" si="32"/>
        <v>0</v>
      </c>
      <c r="O256" s="261">
        <f t="shared" si="33"/>
        <v>0</v>
      </c>
      <c r="P256" s="260">
        <f t="shared" si="28"/>
        <v>0</v>
      </c>
      <c r="Q256" s="261">
        <f t="shared" si="29"/>
        <v>0</v>
      </c>
      <c r="R256" s="260">
        <f t="shared" si="30"/>
        <v>0</v>
      </c>
      <c r="S256" s="261">
        <f t="shared" si="31"/>
        <v>0</v>
      </c>
      <c r="T256" s="258">
        <f t="shared" si="34"/>
        <v>0</v>
      </c>
      <c r="U256" s="259">
        <f t="shared" si="35"/>
        <v>0</v>
      </c>
    </row>
    <row r="257" spans="1:21" ht="20.25">
      <c r="A257" s="78"/>
      <c r="B257" s="270"/>
      <c r="C257" s="79"/>
      <c r="D257" s="80"/>
      <c r="E257" s="81"/>
      <c r="F257" s="31">
        <f t="shared" si="27"/>
      </c>
      <c r="G257" s="303">
        <f>IF(D257="","",VLOOKUP(F257,'Plan Comptable Général Commenté'!$C$5:$D$570,2,0))</f>
      </c>
      <c r="H257" s="82"/>
      <c r="I257" s="281">
        <f>IF(H257="","",VLOOKUP(H257,'Comptes Analytiques'!$A$8:$B$51,2,0))</f>
      </c>
      <c r="J257" s="33"/>
      <c r="K257" s="84"/>
      <c r="L257" s="84"/>
      <c r="M257" s="305"/>
      <c r="N257" s="255">
        <f t="shared" si="32"/>
        <v>0</v>
      </c>
      <c r="O257" s="261">
        <f t="shared" si="33"/>
        <v>0</v>
      </c>
      <c r="P257" s="260">
        <f t="shared" si="28"/>
        <v>0</v>
      </c>
      <c r="Q257" s="261">
        <f t="shared" si="29"/>
        <v>0</v>
      </c>
      <c r="R257" s="260">
        <f t="shared" si="30"/>
        <v>0</v>
      </c>
      <c r="S257" s="261">
        <f t="shared" si="31"/>
        <v>0</v>
      </c>
      <c r="T257" s="258">
        <f t="shared" si="34"/>
        <v>0</v>
      </c>
      <c r="U257" s="259">
        <f t="shared" si="35"/>
        <v>0</v>
      </c>
    </row>
    <row r="258" spans="1:21" ht="20.25">
      <c r="A258" s="78"/>
      <c r="B258" s="270"/>
      <c r="C258" s="79"/>
      <c r="D258" s="80"/>
      <c r="E258" s="81"/>
      <c r="F258" s="31">
        <f t="shared" si="27"/>
      </c>
      <c r="G258" s="303">
        <f>IF(D258="","",VLOOKUP(F258,'Plan Comptable Général Commenté'!$C$5:$D$570,2,0))</f>
      </c>
      <c r="H258" s="82"/>
      <c r="I258" s="281">
        <f>IF(H258="","",VLOOKUP(H258,'Comptes Analytiques'!$A$8:$B$51,2,0))</f>
      </c>
      <c r="J258" s="33"/>
      <c r="K258" s="84"/>
      <c r="L258" s="84"/>
      <c r="M258" s="305"/>
      <c r="N258" s="255">
        <f t="shared" si="32"/>
        <v>0</v>
      </c>
      <c r="O258" s="261">
        <f t="shared" si="33"/>
        <v>0</v>
      </c>
      <c r="P258" s="260">
        <f t="shared" si="28"/>
        <v>0</v>
      </c>
      <c r="Q258" s="261">
        <f t="shared" si="29"/>
        <v>0</v>
      </c>
      <c r="R258" s="260">
        <f t="shared" si="30"/>
        <v>0</v>
      </c>
      <c r="S258" s="261">
        <f t="shared" si="31"/>
        <v>0</v>
      </c>
      <c r="T258" s="258">
        <f t="shared" si="34"/>
        <v>0</v>
      </c>
      <c r="U258" s="259">
        <f t="shared" si="35"/>
        <v>0</v>
      </c>
    </row>
    <row r="259" spans="1:21" ht="20.25">
      <c r="A259" s="78"/>
      <c r="B259" s="270"/>
      <c r="C259" s="79"/>
      <c r="D259" s="80"/>
      <c r="E259" s="81"/>
      <c r="F259" s="31">
        <f t="shared" si="27"/>
      </c>
      <c r="G259" s="303">
        <f>IF(D259="","",VLOOKUP(F259,'Plan Comptable Général Commenté'!$C$5:$D$570,2,0))</f>
      </c>
      <c r="H259" s="82"/>
      <c r="I259" s="281">
        <f>IF(H259="","",VLOOKUP(H259,'Comptes Analytiques'!$A$8:$B$51,2,0))</f>
      </c>
      <c r="J259" s="33"/>
      <c r="K259" s="84"/>
      <c r="L259" s="84"/>
      <c r="M259" s="305"/>
      <c r="N259" s="255">
        <f t="shared" si="32"/>
        <v>0</v>
      </c>
      <c r="O259" s="261">
        <f t="shared" si="33"/>
        <v>0</v>
      </c>
      <c r="P259" s="260">
        <f t="shared" si="28"/>
        <v>0</v>
      </c>
      <c r="Q259" s="261">
        <f t="shared" si="29"/>
        <v>0</v>
      </c>
      <c r="R259" s="260">
        <f t="shared" si="30"/>
        <v>0</v>
      </c>
      <c r="S259" s="261">
        <f t="shared" si="31"/>
        <v>0</v>
      </c>
      <c r="T259" s="258">
        <f t="shared" si="34"/>
        <v>0</v>
      </c>
      <c r="U259" s="259">
        <f t="shared" si="35"/>
        <v>0</v>
      </c>
    </row>
    <row r="260" spans="1:21" ht="20.25">
      <c r="A260" s="78"/>
      <c r="B260" s="270"/>
      <c r="C260" s="79"/>
      <c r="D260" s="80"/>
      <c r="E260" s="81"/>
      <c r="F260" s="31">
        <f t="shared" si="27"/>
      </c>
      <c r="G260" s="303">
        <f>IF(D260="","",VLOOKUP(F260,'Plan Comptable Général Commenté'!$C$5:$D$570,2,0))</f>
      </c>
      <c r="H260" s="82"/>
      <c r="I260" s="281">
        <f>IF(H260="","",VLOOKUP(H260,'Comptes Analytiques'!$A$8:$B$51,2,0))</f>
      </c>
      <c r="J260" s="33"/>
      <c r="K260" s="84"/>
      <c r="L260" s="84"/>
      <c r="M260" s="305"/>
      <c r="N260" s="255">
        <f t="shared" si="32"/>
        <v>0</v>
      </c>
      <c r="O260" s="261">
        <f t="shared" si="33"/>
        <v>0</v>
      </c>
      <c r="P260" s="260">
        <f t="shared" si="28"/>
        <v>0</v>
      </c>
      <c r="Q260" s="261">
        <f t="shared" si="29"/>
        <v>0</v>
      </c>
      <c r="R260" s="260">
        <f t="shared" si="30"/>
        <v>0</v>
      </c>
      <c r="S260" s="261">
        <f t="shared" si="31"/>
        <v>0</v>
      </c>
      <c r="T260" s="258">
        <f t="shared" si="34"/>
        <v>0</v>
      </c>
      <c r="U260" s="259">
        <f t="shared" si="35"/>
        <v>0</v>
      </c>
    </row>
    <row r="261" spans="1:21" ht="20.25">
      <c r="A261" s="78"/>
      <c r="B261" s="270"/>
      <c r="C261" s="79"/>
      <c r="D261" s="80"/>
      <c r="E261" s="81"/>
      <c r="F261" s="31">
        <f t="shared" si="27"/>
      </c>
      <c r="G261" s="303">
        <f>IF(D261="","",VLOOKUP(F261,'Plan Comptable Général Commenté'!$C$5:$D$570,2,0))</f>
      </c>
      <c r="H261" s="82"/>
      <c r="I261" s="281">
        <f>IF(H261="","",VLOOKUP(H261,'Comptes Analytiques'!$A$8:$B$51,2,0))</f>
      </c>
      <c r="J261" s="33"/>
      <c r="K261" s="84"/>
      <c r="L261" s="84"/>
      <c r="M261" s="305"/>
      <c r="N261" s="255">
        <f t="shared" si="32"/>
        <v>0</v>
      </c>
      <c r="O261" s="261">
        <f t="shared" si="33"/>
        <v>0</v>
      </c>
      <c r="P261" s="260">
        <f t="shared" si="28"/>
        <v>0</v>
      </c>
      <c r="Q261" s="261">
        <f t="shared" si="29"/>
        <v>0</v>
      </c>
      <c r="R261" s="260">
        <f t="shared" si="30"/>
        <v>0</v>
      </c>
      <c r="S261" s="261">
        <f t="shared" si="31"/>
        <v>0</v>
      </c>
      <c r="T261" s="258">
        <f t="shared" si="34"/>
        <v>0</v>
      </c>
      <c r="U261" s="259">
        <f t="shared" si="35"/>
        <v>0</v>
      </c>
    </row>
    <row r="262" spans="1:21" ht="20.25">
      <c r="A262" s="78"/>
      <c r="B262" s="270"/>
      <c r="C262" s="79"/>
      <c r="D262" s="80"/>
      <c r="E262" s="81"/>
      <c r="F262" s="31">
        <f t="shared" si="27"/>
      </c>
      <c r="G262" s="303">
        <f>IF(D262="","",VLOOKUP(F262,'Plan Comptable Général Commenté'!$C$5:$D$570,2,0))</f>
      </c>
      <c r="H262" s="82"/>
      <c r="I262" s="281">
        <f>IF(H262="","",VLOOKUP(H262,'Comptes Analytiques'!$A$8:$B$51,2,0))</f>
      </c>
      <c r="J262" s="33"/>
      <c r="K262" s="84"/>
      <c r="L262" s="84"/>
      <c r="M262" s="305"/>
      <c r="N262" s="255">
        <f t="shared" si="32"/>
        <v>0</v>
      </c>
      <c r="O262" s="261">
        <f t="shared" si="33"/>
        <v>0</v>
      </c>
      <c r="P262" s="260">
        <f t="shared" si="28"/>
        <v>0</v>
      </c>
      <c r="Q262" s="261">
        <f t="shared" si="29"/>
        <v>0</v>
      </c>
      <c r="R262" s="260">
        <f t="shared" si="30"/>
        <v>0</v>
      </c>
      <c r="S262" s="261">
        <f t="shared" si="31"/>
        <v>0</v>
      </c>
      <c r="T262" s="258">
        <f t="shared" si="34"/>
        <v>0</v>
      </c>
      <c r="U262" s="259">
        <f t="shared" si="35"/>
        <v>0</v>
      </c>
    </row>
    <row r="263" spans="1:21" ht="20.25">
      <c r="A263" s="78"/>
      <c r="B263" s="270"/>
      <c r="C263" s="79"/>
      <c r="D263" s="80"/>
      <c r="E263" s="81"/>
      <c r="F263" s="31">
        <f t="shared" si="27"/>
      </c>
      <c r="G263" s="303">
        <f>IF(D263="","",VLOOKUP(F263,'Plan Comptable Général Commenté'!$C$5:$D$570,2,0))</f>
      </c>
      <c r="H263" s="82"/>
      <c r="I263" s="281">
        <f>IF(H263="","",VLOOKUP(H263,'Comptes Analytiques'!$A$8:$B$51,2,0))</f>
      </c>
      <c r="J263" s="33"/>
      <c r="K263" s="84"/>
      <c r="L263" s="84"/>
      <c r="M263" s="305"/>
      <c r="N263" s="255">
        <f t="shared" si="32"/>
        <v>0</v>
      </c>
      <c r="O263" s="261">
        <f t="shared" si="33"/>
        <v>0</v>
      </c>
      <c r="P263" s="260">
        <f t="shared" si="28"/>
        <v>0</v>
      </c>
      <c r="Q263" s="261">
        <f t="shared" si="29"/>
        <v>0</v>
      </c>
      <c r="R263" s="260">
        <f t="shared" si="30"/>
        <v>0</v>
      </c>
      <c r="S263" s="261">
        <f t="shared" si="31"/>
        <v>0</v>
      </c>
      <c r="T263" s="258">
        <f t="shared" si="34"/>
        <v>0</v>
      </c>
      <c r="U263" s="259">
        <f t="shared" si="35"/>
        <v>0</v>
      </c>
    </row>
    <row r="264" spans="1:21" ht="20.25">
      <c r="A264" s="78"/>
      <c r="B264" s="270"/>
      <c r="C264" s="79"/>
      <c r="D264" s="80"/>
      <c r="E264" s="81"/>
      <c r="F264" s="31">
        <f t="shared" si="27"/>
      </c>
      <c r="G264" s="303">
        <f>IF(D264="","",VLOOKUP(F264,'Plan Comptable Général Commenté'!$C$5:$D$570,2,0))</f>
      </c>
      <c r="H264" s="82"/>
      <c r="I264" s="281">
        <f>IF(H264="","",VLOOKUP(H264,'Comptes Analytiques'!$A$8:$B$51,2,0))</f>
      </c>
      <c r="J264" s="33"/>
      <c r="K264" s="84"/>
      <c r="L264" s="84"/>
      <c r="M264" s="305"/>
      <c r="N264" s="255">
        <f t="shared" si="32"/>
        <v>0</v>
      </c>
      <c r="O264" s="261">
        <f t="shared" si="33"/>
        <v>0</v>
      </c>
      <c r="P264" s="260">
        <f t="shared" si="28"/>
        <v>0</v>
      </c>
      <c r="Q264" s="261">
        <f t="shared" si="29"/>
        <v>0</v>
      </c>
      <c r="R264" s="260">
        <f t="shared" si="30"/>
        <v>0</v>
      </c>
      <c r="S264" s="261">
        <f t="shared" si="31"/>
        <v>0</v>
      </c>
      <c r="T264" s="258">
        <f t="shared" si="34"/>
        <v>0</v>
      </c>
      <c r="U264" s="259">
        <f t="shared" si="35"/>
        <v>0</v>
      </c>
    </row>
    <row r="265" spans="1:21" ht="20.25">
      <c r="A265" s="78"/>
      <c r="B265" s="270"/>
      <c r="C265" s="79"/>
      <c r="D265" s="80"/>
      <c r="E265" s="81"/>
      <c r="F265" s="31">
        <f t="shared" si="27"/>
      </c>
      <c r="G265" s="303">
        <f>IF(D265="","",VLOOKUP(F265,'Plan Comptable Général Commenté'!$C$5:$D$570,2,0))</f>
      </c>
      <c r="H265" s="82"/>
      <c r="I265" s="281">
        <f>IF(H265="","",VLOOKUP(H265,'Comptes Analytiques'!$A$8:$B$51,2,0))</f>
      </c>
      <c r="J265" s="33"/>
      <c r="K265" s="84"/>
      <c r="L265" s="84"/>
      <c r="M265" s="305"/>
      <c r="N265" s="255">
        <f t="shared" si="32"/>
        <v>0</v>
      </c>
      <c r="O265" s="261">
        <f t="shared" si="33"/>
        <v>0</v>
      </c>
      <c r="P265" s="260">
        <f t="shared" si="28"/>
        <v>0</v>
      </c>
      <c r="Q265" s="261">
        <f t="shared" si="29"/>
        <v>0</v>
      </c>
      <c r="R265" s="260">
        <f t="shared" si="30"/>
        <v>0</v>
      </c>
      <c r="S265" s="261">
        <f t="shared" si="31"/>
        <v>0</v>
      </c>
      <c r="T265" s="258">
        <f t="shared" si="34"/>
        <v>0</v>
      </c>
      <c r="U265" s="259">
        <f t="shared" si="35"/>
        <v>0</v>
      </c>
    </row>
    <row r="266" spans="1:21" ht="20.25">
      <c r="A266" s="78"/>
      <c r="B266" s="270"/>
      <c r="C266" s="79"/>
      <c r="D266" s="80"/>
      <c r="E266" s="81"/>
      <c r="F266" s="31">
        <f aca="true" t="shared" si="36" ref="F266:F329">CONCATENATE(D266,E266)</f>
      </c>
      <c r="G266" s="303">
        <f>IF(D266="","",VLOOKUP(F266,'Plan Comptable Général Commenté'!$C$5:$D$570,2,0))</f>
      </c>
      <c r="H266" s="82"/>
      <c r="I266" s="281">
        <f>IF(H266="","",VLOOKUP(H266,'Comptes Analytiques'!$A$8:$B$51,2,0))</f>
      </c>
      <c r="J266" s="33"/>
      <c r="K266" s="84"/>
      <c r="L266" s="84"/>
      <c r="M266" s="305"/>
      <c r="N266" s="255">
        <f t="shared" si="32"/>
        <v>0</v>
      </c>
      <c r="O266" s="261">
        <f t="shared" si="33"/>
        <v>0</v>
      </c>
      <c r="P266" s="260">
        <f aca="true" t="shared" si="37" ref="P266:P329">IF(B266="C","",IF(B266="OD","",IF(B266="B1",IF(M266="*",K266,0),0)))</f>
        <v>0</v>
      </c>
      <c r="Q266" s="261">
        <f aca="true" t="shared" si="38" ref="Q266:Q329">IF(B266="C","",IF(B266="OD","",IF(B266="B1",IF(M266="*",L266,0),0)))</f>
        <v>0</v>
      </c>
      <c r="R266" s="260">
        <f aca="true" t="shared" si="39" ref="R266:R329">IF(B266="C","",IF(B266="OD","",IF(B266="B2",IF(M266="*",K266,0),0)))</f>
        <v>0</v>
      </c>
      <c r="S266" s="261">
        <f aca="true" t="shared" si="40" ref="S266:S329">IF(B266="C","",IF(B266="OD","",IF(B266="B2",IF(M266="*",L266,0),0)))</f>
        <v>0</v>
      </c>
      <c r="T266" s="258">
        <f t="shared" si="34"/>
        <v>0</v>
      </c>
      <c r="U266" s="259">
        <f t="shared" si="35"/>
        <v>0</v>
      </c>
    </row>
    <row r="267" spans="1:21" ht="20.25">
      <c r="A267" s="78"/>
      <c r="B267" s="270"/>
      <c r="C267" s="79"/>
      <c r="D267" s="80"/>
      <c r="E267" s="81"/>
      <c r="F267" s="31">
        <f t="shared" si="36"/>
      </c>
      <c r="G267" s="303">
        <f>IF(D267="","",VLOOKUP(F267,'Plan Comptable Général Commenté'!$C$5:$D$570,2,0))</f>
      </c>
      <c r="H267" s="82"/>
      <c r="I267" s="281">
        <f>IF(H267="","",VLOOKUP(H267,'Comptes Analytiques'!$A$8:$B$51,2,0))</f>
      </c>
      <c r="J267" s="33"/>
      <c r="K267" s="84"/>
      <c r="L267" s="84"/>
      <c r="M267" s="305"/>
      <c r="N267" s="255">
        <f aca="true" t="shared" si="41" ref="N267:N330">IF(B267="C","",IF(B267="OD","",IF(B267="B",IF(M267="*",K267,0),0)))</f>
        <v>0</v>
      </c>
      <c r="O267" s="261">
        <f aca="true" t="shared" si="42" ref="O267:O330">IF(B267="C","",IF(B267="OD","",IF(B267="B",IF(M267="*",L267,0),0)))</f>
        <v>0</v>
      </c>
      <c r="P267" s="260">
        <f t="shared" si="37"/>
        <v>0</v>
      </c>
      <c r="Q267" s="261">
        <f t="shared" si="38"/>
        <v>0</v>
      </c>
      <c r="R267" s="260">
        <f t="shared" si="39"/>
        <v>0</v>
      </c>
      <c r="S267" s="261">
        <f t="shared" si="40"/>
        <v>0</v>
      </c>
      <c r="T267" s="258">
        <f aca="true" t="shared" si="43" ref="T267:T330">IF(B267="C","",IF(B267="OD","",IF(B267="B3",IF(M267="*",K267,0),0)))</f>
        <v>0</v>
      </c>
      <c r="U267" s="259">
        <f aca="true" t="shared" si="44" ref="U267:U330">IF(B267="C","",IF(B267="OD","",IF(B267="B3",IF(M267="*",L267,0),0)))</f>
        <v>0</v>
      </c>
    </row>
    <row r="268" spans="1:21" ht="20.25">
      <c r="A268" s="78"/>
      <c r="B268" s="270"/>
      <c r="C268" s="79"/>
      <c r="D268" s="80"/>
      <c r="E268" s="81"/>
      <c r="F268" s="31">
        <f t="shared" si="36"/>
      </c>
      <c r="G268" s="303">
        <f>IF(D268="","",VLOOKUP(F268,'Plan Comptable Général Commenté'!$C$5:$D$570,2,0))</f>
      </c>
      <c r="H268" s="82"/>
      <c r="I268" s="281">
        <f>IF(H268="","",VLOOKUP(H268,'Comptes Analytiques'!$A$8:$B$51,2,0))</f>
      </c>
      <c r="J268" s="33"/>
      <c r="K268" s="84"/>
      <c r="L268" s="84"/>
      <c r="M268" s="305"/>
      <c r="N268" s="255">
        <f t="shared" si="41"/>
        <v>0</v>
      </c>
      <c r="O268" s="261">
        <f t="shared" si="42"/>
        <v>0</v>
      </c>
      <c r="P268" s="260">
        <f t="shared" si="37"/>
        <v>0</v>
      </c>
      <c r="Q268" s="261">
        <f t="shared" si="38"/>
        <v>0</v>
      </c>
      <c r="R268" s="260">
        <f t="shared" si="39"/>
        <v>0</v>
      </c>
      <c r="S268" s="261">
        <f t="shared" si="40"/>
        <v>0</v>
      </c>
      <c r="T268" s="258">
        <f t="shared" si="43"/>
        <v>0</v>
      </c>
      <c r="U268" s="259">
        <f t="shared" si="44"/>
        <v>0</v>
      </c>
    </row>
    <row r="269" spans="1:21" ht="20.25">
      <c r="A269" s="78"/>
      <c r="B269" s="270"/>
      <c r="C269" s="79"/>
      <c r="D269" s="80"/>
      <c r="E269" s="81"/>
      <c r="F269" s="31">
        <f t="shared" si="36"/>
      </c>
      <c r="G269" s="303">
        <f>IF(D269="","",VLOOKUP(F269,'Plan Comptable Général Commenté'!$C$5:$D$570,2,0))</f>
      </c>
      <c r="H269" s="82"/>
      <c r="I269" s="281">
        <f>IF(H269="","",VLOOKUP(H269,'Comptes Analytiques'!$A$8:$B$51,2,0))</f>
      </c>
      <c r="J269" s="33"/>
      <c r="K269" s="84"/>
      <c r="L269" s="84"/>
      <c r="M269" s="305"/>
      <c r="N269" s="255">
        <f t="shared" si="41"/>
        <v>0</v>
      </c>
      <c r="O269" s="261">
        <f t="shared" si="42"/>
        <v>0</v>
      </c>
      <c r="P269" s="260">
        <f t="shared" si="37"/>
        <v>0</v>
      </c>
      <c r="Q269" s="261">
        <f t="shared" si="38"/>
        <v>0</v>
      </c>
      <c r="R269" s="260">
        <f t="shared" si="39"/>
        <v>0</v>
      </c>
      <c r="S269" s="261">
        <f t="shared" si="40"/>
        <v>0</v>
      </c>
      <c r="T269" s="258">
        <f t="shared" si="43"/>
        <v>0</v>
      </c>
      <c r="U269" s="259">
        <f t="shared" si="44"/>
        <v>0</v>
      </c>
    </row>
    <row r="270" spans="1:21" ht="20.25">
      <c r="A270" s="78"/>
      <c r="B270" s="270"/>
      <c r="C270" s="79"/>
      <c r="D270" s="80"/>
      <c r="E270" s="81"/>
      <c r="F270" s="31">
        <f t="shared" si="36"/>
      </c>
      <c r="G270" s="303">
        <f>IF(D270="","",VLOOKUP(F270,'Plan Comptable Général Commenté'!$C$5:$D$570,2,0))</f>
      </c>
      <c r="H270" s="82"/>
      <c r="I270" s="281">
        <f>IF(H270="","",VLOOKUP(H270,'Comptes Analytiques'!$A$8:$B$51,2,0))</f>
      </c>
      <c r="J270" s="33"/>
      <c r="K270" s="84"/>
      <c r="L270" s="84"/>
      <c r="M270" s="305"/>
      <c r="N270" s="255">
        <f t="shared" si="41"/>
        <v>0</v>
      </c>
      <c r="O270" s="261">
        <f t="shared" si="42"/>
        <v>0</v>
      </c>
      <c r="P270" s="260">
        <f t="shared" si="37"/>
        <v>0</v>
      </c>
      <c r="Q270" s="261">
        <f t="shared" si="38"/>
        <v>0</v>
      </c>
      <c r="R270" s="260">
        <f t="shared" si="39"/>
        <v>0</v>
      </c>
      <c r="S270" s="261">
        <f t="shared" si="40"/>
        <v>0</v>
      </c>
      <c r="T270" s="258">
        <f t="shared" si="43"/>
        <v>0</v>
      </c>
      <c r="U270" s="259">
        <f t="shared" si="44"/>
        <v>0</v>
      </c>
    </row>
    <row r="271" spans="1:21" ht="20.25">
      <c r="A271" s="78"/>
      <c r="B271" s="270"/>
      <c r="C271" s="79"/>
      <c r="D271" s="80"/>
      <c r="E271" s="81"/>
      <c r="F271" s="31">
        <f t="shared" si="36"/>
      </c>
      <c r="G271" s="303">
        <f>IF(D271="","",VLOOKUP(F271,'Plan Comptable Général Commenté'!$C$5:$D$570,2,0))</f>
      </c>
      <c r="H271" s="82"/>
      <c r="I271" s="281">
        <f>IF(H271="","",VLOOKUP(H271,'Comptes Analytiques'!$A$8:$B$51,2,0))</f>
      </c>
      <c r="J271" s="33"/>
      <c r="K271" s="84"/>
      <c r="L271" s="84"/>
      <c r="M271" s="305"/>
      <c r="N271" s="255">
        <f t="shared" si="41"/>
        <v>0</v>
      </c>
      <c r="O271" s="261">
        <f t="shared" si="42"/>
        <v>0</v>
      </c>
      <c r="P271" s="260">
        <f t="shared" si="37"/>
        <v>0</v>
      </c>
      <c r="Q271" s="261">
        <f t="shared" si="38"/>
        <v>0</v>
      </c>
      <c r="R271" s="260">
        <f t="shared" si="39"/>
        <v>0</v>
      </c>
      <c r="S271" s="261">
        <f t="shared" si="40"/>
        <v>0</v>
      </c>
      <c r="T271" s="258">
        <f t="shared" si="43"/>
        <v>0</v>
      </c>
      <c r="U271" s="259">
        <f t="shared" si="44"/>
        <v>0</v>
      </c>
    </row>
    <row r="272" spans="1:21" ht="20.25">
      <c r="A272" s="78"/>
      <c r="B272" s="270"/>
      <c r="C272" s="79"/>
      <c r="D272" s="80"/>
      <c r="E272" s="81"/>
      <c r="F272" s="31">
        <f t="shared" si="36"/>
      </c>
      <c r="G272" s="303">
        <f>IF(D272="","",VLOOKUP(F272,'Plan Comptable Général Commenté'!$C$5:$D$570,2,0))</f>
      </c>
      <c r="H272" s="82"/>
      <c r="I272" s="281">
        <f>IF(H272="","",VLOOKUP(H272,'Comptes Analytiques'!$A$8:$B$51,2,0))</f>
      </c>
      <c r="J272" s="33"/>
      <c r="K272" s="84"/>
      <c r="L272" s="84"/>
      <c r="M272" s="305"/>
      <c r="N272" s="255">
        <f t="shared" si="41"/>
        <v>0</v>
      </c>
      <c r="O272" s="261">
        <f t="shared" si="42"/>
        <v>0</v>
      </c>
      <c r="P272" s="260">
        <f t="shared" si="37"/>
        <v>0</v>
      </c>
      <c r="Q272" s="261">
        <f t="shared" si="38"/>
        <v>0</v>
      </c>
      <c r="R272" s="260">
        <f t="shared" si="39"/>
        <v>0</v>
      </c>
      <c r="S272" s="261">
        <f t="shared" si="40"/>
        <v>0</v>
      </c>
      <c r="T272" s="258">
        <f t="shared" si="43"/>
        <v>0</v>
      </c>
      <c r="U272" s="259">
        <f t="shared" si="44"/>
        <v>0</v>
      </c>
    </row>
    <row r="273" spans="1:21" ht="20.25">
      <c r="A273" s="78"/>
      <c r="B273" s="270"/>
      <c r="C273" s="79"/>
      <c r="D273" s="80"/>
      <c r="E273" s="81"/>
      <c r="F273" s="31">
        <f t="shared" si="36"/>
      </c>
      <c r="G273" s="303">
        <f>IF(D273="","",VLOOKUP(F273,'Plan Comptable Général Commenté'!$C$5:$D$570,2,0))</f>
      </c>
      <c r="H273" s="82"/>
      <c r="I273" s="281">
        <f>IF(H273="","",VLOOKUP(H273,'Comptes Analytiques'!$A$8:$B$51,2,0))</f>
      </c>
      <c r="J273" s="33"/>
      <c r="K273" s="84"/>
      <c r="L273" s="84"/>
      <c r="M273" s="305"/>
      <c r="N273" s="255">
        <f t="shared" si="41"/>
        <v>0</v>
      </c>
      <c r="O273" s="261">
        <f t="shared" si="42"/>
        <v>0</v>
      </c>
      <c r="P273" s="260">
        <f t="shared" si="37"/>
        <v>0</v>
      </c>
      <c r="Q273" s="261">
        <f t="shared" si="38"/>
        <v>0</v>
      </c>
      <c r="R273" s="260">
        <f t="shared" si="39"/>
        <v>0</v>
      </c>
      <c r="S273" s="261">
        <f t="shared" si="40"/>
        <v>0</v>
      </c>
      <c r="T273" s="258">
        <f t="shared" si="43"/>
        <v>0</v>
      </c>
      <c r="U273" s="259">
        <f t="shared" si="44"/>
        <v>0</v>
      </c>
    </row>
    <row r="274" spans="1:21" ht="20.25">
      <c r="A274" s="78"/>
      <c r="B274" s="270"/>
      <c r="C274" s="79"/>
      <c r="D274" s="80"/>
      <c r="E274" s="81"/>
      <c r="F274" s="31">
        <f t="shared" si="36"/>
      </c>
      <c r="G274" s="303">
        <f>IF(D274="","",VLOOKUP(F274,'Plan Comptable Général Commenté'!$C$5:$D$570,2,0))</f>
      </c>
      <c r="H274" s="82"/>
      <c r="I274" s="281">
        <f>IF(H274="","",VLOOKUP(H274,'Comptes Analytiques'!$A$8:$B$51,2,0))</f>
      </c>
      <c r="J274" s="33"/>
      <c r="K274" s="84"/>
      <c r="L274" s="84"/>
      <c r="M274" s="305"/>
      <c r="N274" s="255">
        <f t="shared" si="41"/>
        <v>0</v>
      </c>
      <c r="O274" s="261">
        <f t="shared" si="42"/>
        <v>0</v>
      </c>
      <c r="P274" s="260">
        <f t="shared" si="37"/>
        <v>0</v>
      </c>
      <c r="Q274" s="261">
        <f t="shared" si="38"/>
        <v>0</v>
      </c>
      <c r="R274" s="260">
        <f t="shared" si="39"/>
        <v>0</v>
      </c>
      <c r="S274" s="261">
        <f t="shared" si="40"/>
        <v>0</v>
      </c>
      <c r="T274" s="258">
        <f t="shared" si="43"/>
        <v>0</v>
      </c>
      <c r="U274" s="259">
        <f t="shared" si="44"/>
        <v>0</v>
      </c>
    </row>
    <row r="275" spans="1:21" ht="20.25">
      <c r="A275" s="78"/>
      <c r="B275" s="270"/>
      <c r="C275" s="79"/>
      <c r="D275" s="80"/>
      <c r="E275" s="81"/>
      <c r="F275" s="31">
        <f t="shared" si="36"/>
      </c>
      <c r="G275" s="303">
        <f>IF(D275="","",VLOOKUP(F275,'Plan Comptable Général Commenté'!$C$5:$D$570,2,0))</f>
      </c>
      <c r="H275" s="82"/>
      <c r="I275" s="281">
        <f>IF(H275="","",VLOOKUP(H275,'Comptes Analytiques'!$A$8:$B$51,2,0))</f>
      </c>
      <c r="J275" s="33"/>
      <c r="K275" s="84"/>
      <c r="L275" s="84"/>
      <c r="M275" s="305"/>
      <c r="N275" s="255">
        <f t="shared" si="41"/>
        <v>0</v>
      </c>
      <c r="O275" s="261">
        <f t="shared" si="42"/>
        <v>0</v>
      </c>
      <c r="P275" s="260">
        <f t="shared" si="37"/>
        <v>0</v>
      </c>
      <c r="Q275" s="261">
        <f t="shared" si="38"/>
        <v>0</v>
      </c>
      <c r="R275" s="260">
        <f t="shared" si="39"/>
        <v>0</v>
      </c>
      <c r="S275" s="261">
        <f t="shared" si="40"/>
        <v>0</v>
      </c>
      <c r="T275" s="258">
        <f t="shared" si="43"/>
        <v>0</v>
      </c>
      <c r="U275" s="259">
        <f t="shared" si="44"/>
        <v>0</v>
      </c>
    </row>
    <row r="276" spans="1:21" ht="20.25">
      <c r="A276" s="78"/>
      <c r="B276" s="270"/>
      <c r="C276" s="79"/>
      <c r="D276" s="80"/>
      <c r="E276" s="81"/>
      <c r="F276" s="31">
        <f t="shared" si="36"/>
      </c>
      <c r="G276" s="303">
        <f>IF(D276="","",VLOOKUP(F276,'Plan Comptable Général Commenté'!$C$5:$D$570,2,0))</f>
      </c>
      <c r="H276" s="82"/>
      <c r="I276" s="281">
        <f>IF(H276="","",VLOOKUP(H276,'Comptes Analytiques'!$A$8:$B$51,2,0))</f>
      </c>
      <c r="J276" s="33"/>
      <c r="K276" s="84"/>
      <c r="L276" s="84"/>
      <c r="M276" s="305"/>
      <c r="N276" s="255">
        <f t="shared" si="41"/>
        <v>0</v>
      </c>
      <c r="O276" s="261">
        <f t="shared" si="42"/>
        <v>0</v>
      </c>
      <c r="P276" s="260">
        <f t="shared" si="37"/>
        <v>0</v>
      </c>
      <c r="Q276" s="261">
        <f t="shared" si="38"/>
        <v>0</v>
      </c>
      <c r="R276" s="260">
        <f t="shared" si="39"/>
        <v>0</v>
      </c>
      <c r="S276" s="261">
        <f t="shared" si="40"/>
        <v>0</v>
      </c>
      <c r="T276" s="258">
        <f t="shared" si="43"/>
        <v>0</v>
      </c>
      <c r="U276" s="259">
        <f t="shared" si="44"/>
        <v>0</v>
      </c>
    </row>
    <row r="277" spans="1:21" ht="20.25">
      <c r="A277" s="78"/>
      <c r="B277" s="270"/>
      <c r="C277" s="79"/>
      <c r="D277" s="80"/>
      <c r="E277" s="81"/>
      <c r="F277" s="31">
        <f t="shared" si="36"/>
      </c>
      <c r="G277" s="303">
        <f>IF(D277="","",VLOOKUP(F277,'Plan Comptable Général Commenté'!$C$5:$D$570,2,0))</f>
      </c>
      <c r="H277" s="82"/>
      <c r="I277" s="281">
        <f>IF(H277="","",VLOOKUP(H277,'Comptes Analytiques'!$A$8:$B$51,2,0))</f>
      </c>
      <c r="J277" s="33"/>
      <c r="K277" s="84"/>
      <c r="L277" s="84"/>
      <c r="M277" s="305"/>
      <c r="N277" s="255">
        <f t="shared" si="41"/>
        <v>0</v>
      </c>
      <c r="O277" s="261">
        <f t="shared" si="42"/>
        <v>0</v>
      </c>
      <c r="P277" s="260">
        <f t="shared" si="37"/>
        <v>0</v>
      </c>
      <c r="Q277" s="261">
        <f t="shared" si="38"/>
        <v>0</v>
      </c>
      <c r="R277" s="260">
        <f t="shared" si="39"/>
        <v>0</v>
      </c>
      <c r="S277" s="261">
        <f t="shared" si="40"/>
        <v>0</v>
      </c>
      <c r="T277" s="258">
        <f t="shared" si="43"/>
        <v>0</v>
      </c>
      <c r="U277" s="259">
        <f t="shared" si="44"/>
        <v>0</v>
      </c>
    </row>
    <row r="278" spans="1:21" ht="20.25">
      <c r="A278" s="78"/>
      <c r="B278" s="270"/>
      <c r="C278" s="79"/>
      <c r="D278" s="80"/>
      <c r="E278" s="81"/>
      <c r="F278" s="31">
        <f t="shared" si="36"/>
      </c>
      <c r="G278" s="303">
        <f>IF(D278="","",VLOOKUP(F278,'Plan Comptable Général Commenté'!$C$5:$D$570,2,0))</f>
      </c>
      <c r="H278" s="82"/>
      <c r="I278" s="281">
        <f>IF(H278="","",VLOOKUP(H278,'Comptes Analytiques'!$A$8:$B$51,2,0))</f>
      </c>
      <c r="J278" s="33"/>
      <c r="K278" s="84"/>
      <c r="L278" s="84"/>
      <c r="M278" s="305"/>
      <c r="N278" s="255">
        <f t="shared" si="41"/>
        <v>0</v>
      </c>
      <c r="O278" s="261">
        <f t="shared" si="42"/>
        <v>0</v>
      </c>
      <c r="P278" s="260">
        <f t="shared" si="37"/>
        <v>0</v>
      </c>
      <c r="Q278" s="261">
        <f t="shared" si="38"/>
        <v>0</v>
      </c>
      <c r="R278" s="260">
        <f t="shared" si="39"/>
        <v>0</v>
      </c>
      <c r="S278" s="261">
        <f t="shared" si="40"/>
        <v>0</v>
      </c>
      <c r="T278" s="258">
        <f t="shared" si="43"/>
        <v>0</v>
      </c>
      <c r="U278" s="259">
        <f t="shared" si="44"/>
        <v>0</v>
      </c>
    </row>
    <row r="279" spans="1:21" ht="20.25">
      <c r="A279" s="78"/>
      <c r="B279" s="270"/>
      <c r="C279" s="79"/>
      <c r="D279" s="80"/>
      <c r="E279" s="81"/>
      <c r="F279" s="31">
        <f t="shared" si="36"/>
      </c>
      <c r="G279" s="303">
        <f>IF(D279="","",VLOOKUP(F279,'Plan Comptable Général Commenté'!$C$5:$D$570,2,0))</f>
      </c>
      <c r="H279" s="82"/>
      <c r="I279" s="281">
        <f>IF(H279="","",VLOOKUP(H279,'Comptes Analytiques'!$A$8:$B$51,2,0))</f>
      </c>
      <c r="J279" s="33"/>
      <c r="K279" s="84"/>
      <c r="L279" s="84"/>
      <c r="M279" s="305"/>
      <c r="N279" s="255">
        <f t="shared" si="41"/>
        <v>0</v>
      </c>
      <c r="O279" s="261">
        <f t="shared" si="42"/>
        <v>0</v>
      </c>
      <c r="P279" s="260">
        <f t="shared" si="37"/>
        <v>0</v>
      </c>
      <c r="Q279" s="261">
        <f t="shared" si="38"/>
        <v>0</v>
      </c>
      <c r="R279" s="260">
        <f t="shared" si="39"/>
        <v>0</v>
      </c>
      <c r="S279" s="261">
        <f t="shared" si="40"/>
        <v>0</v>
      </c>
      <c r="T279" s="258">
        <f t="shared" si="43"/>
        <v>0</v>
      </c>
      <c r="U279" s="259">
        <f t="shared" si="44"/>
        <v>0</v>
      </c>
    </row>
    <row r="280" spans="1:21" ht="20.25">
      <c r="A280" s="78"/>
      <c r="B280" s="270"/>
      <c r="C280" s="79"/>
      <c r="D280" s="80"/>
      <c r="E280" s="81"/>
      <c r="F280" s="31">
        <f t="shared" si="36"/>
      </c>
      <c r="G280" s="303">
        <f>IF(D280="","",VLOOKUP(F280,'Plan Comptable Général Commenté'!$C$5:$D$570,2,0))</f>
      </c>
      <c r="H280" s="82"/>
      <c r="I280" s="281">
        <f>IF(H280="","",VLOOKUP(H280,'Comptes Analytiques'!$A$8:$B$51,2,0))</f>
      </c>
      <c r="J280" s="33"/>
      <c r="K280" s="84"/>
      <c r="L280" s="84"/>
      <c r="M280" s="305"/>
      <c r="N280" s="255">
        <f t="shared" si="41"/>
        <v>0</v>
      </c>
      <c r="O280" s="261">
        <f t="shared" si="42"/>
        <v>0</v>
      </c>
      <c r="P280" s="260">
        <f t="shared" si="37"/>
        <v>0</v>
      </c>
      <c r="Q280" s="261">
        <f t="shared" si="38"/>
        <v>0</v>
      </c>
      <c r="R280" s="260">
        <f t="shared" si="39"/>
        <v>0</v>
      </c>
      <c r="S280" s="261">
        <f t="shared" si="40"/>
        <v>0</v>
      </c>
      <c r="T280" s="258">
        <f t="shared" si="43"/>
        <v>0</v>
      </c>
      <c r="U280" s="259">
        <f t="shared" si="44"/>
        <v>0</v>
      </c>
    </row>
    <row r="281" spans="1:21" ht="20.25">
      <c r="A281" s="78"/>
      <c r="B281" s="270"/>
      <c r="C281" s="79"/>
      <c r="D281" s="80"/>
      <c r="E281" s="81"/>
      <c r="F281" s="31">
        <f t="shared" si="36"/>
      </c>
      <c r="G281" s="303">
        <f>IF(D281="","",VLOOKUP(F281,'Plan Comptable Général Commenté'!$C$5:$D$570,2,0))</f>
      </c>
      <c r="H281" s="82"/>
      <c r="I281" s="281">
        <f>IF(H281="","",VLOOKUP(H281,'Comptes Analytiques'!$A$8:$B$51,2,0))</f>
      </c>
      <c r="J281" s="33"/>
      <c r="K281" s="84"/>
      <c r="L281" s="84"/>
      <c r="M281" s="305"/>
      <c r="N281" s="255">
        <f t="shared" si="41"/>
        <v>0</v>
      </c>
      <c r="O281" s="261">
        <f t="shared" si="42"/>
        <v>0</v>
      </c>
      <c r="P281" s="260">
        <f t="shared" si="37"/>
        <v>0</v>
      </c>
      <c r="Q281" s="261">
        <f t="shared" si="38"/>
        <v>0</v>
      </c>
      <c r="R281" s="260">
        <f t="shared" si="39"/>
        <v>0</v>
      </c>
      <c r="S281" s="261">
        <f t="shared" si="40"/>
        <v>0</v>
      </c>
      <c r="T281" s="258">
        <f t="shared" si="43"/>
        <v>0</v>
      </c>
      <c r="U281" s="259">
        <f t="shared" si="44"/>
        <v>0</v>
      </c>
    </row>
    <row r="282" spans="1:21" ht="20.25">
      <c r="A282" s="78"/>
      <c r="B282" s="270"/>
      <c r="C282" s="79"/>
      <c r="D282" s="80"/>
      <c r="E282" s="81"/>
      <c r="F282" s="31">
        <f t="shared" si="36"/>
      </c>
      <c r="G282" s="303">
        <f>IF(D282="","",VLOOKUP(F282,'Plan Comptable Général Commenté'!$C$5:$D$570,2,0))</f>
      </c>
      <c r="H282" s="82"/>
      <c r="I282" s="281">
        <f>IF(H282="","",VLOOKUP(H282,'Comptes Analytiques'!$A$8:$B$51,2,0))</f>
      </c>
      <c r="J282" s="33"/>
      <c r="K282" s="84"/>
      <c r="L282" s="84"/>
      <c r="M282" s="305"/>
      <c r="N282" s="255">
        <f t="shared" si="41"/>
        <v>0</v>
      </c>
      <c r="O282" s="261">
        <f t="shared" si="42"/>
        <v>0</v>
      </c>
      <c r="P282" s="260">
        <f t="shared" si="37"/>
        <v>0</v>
      </c>
      <c r="Q282" s="261">
        <f t="shared" si="38"/>
        <v>0</v>
      </c>
      <c r="R282" s="260">
        <f t="shared" si="39"/>
        <v>0</v>
      </c>
      <c r="S282" s="261">
        <f t="shared" si="40"/>
        <v>0</v>
      </c>
      <c r="T282" s="258">
        <f t="shared" si="43"/>
        <v>0</v>
      </c>
      <c r="U282" s="259">
        <f t="shared" si="44"/>
        <v>0</v>
      </c>
    </row>
    <row r="283" spans="1:21" ht="20.25">
      <c r="A283" s="78"/>
      <c r="B283" s="270"/>
      <c r="C283" s="79"/>
      <c r="D283" s="80"/>
      <c r="E283" s="81"/>
      <c r="F283" s="31">
        <f t="shared" si="36"/>
      </c>
      <c r="G283" s="303">
        <f>IF(D283="","",VLOOKUP(F283,'Plan Comptable Général Commenté'!$C$5:$D$570,2,0))</f>
      </c>
      <c r="H283" s="82"/>
      <c r="I283" s="281">
        <f>IF(H283="","",VLOOKUP(H283,'Comptes Analytiques'!$A$8:$B$51,2,0))</f>
      </c>
      <c r="J283" s="33"/>
      <c r="K283" s="84"/>
      <c r="L283" s="84"/>
      <c r="M283" s="305"/>
      <c r="N283" s="255">
        <f t="shared" si="41"/>
        <v>0</v>
      </c>
      <c r="O283" s="261">
        <f t="shared" si="42"/>
        <v>0</v>
      </c>
      <c r="P283" s="260">
        <f t="shared" si="37"/>
        <v>0</v>
      </c>
      <c r="Q283" s="261">
        <f t="shared" si="38"/>
        <v>0</v>
      </c>
      <c r="R283" s="260">
        <f t="shared" si="39"/>
        <v>0</v>
      </c>
      <c r="S283" s="261">
        <f t="shared" si="40"/>
        <v>0</v>
      </c>
      <c r="T283" s="258">
        <f t="shared" si="43"/>
        <v>0</v>
      </c>
      <c r="U283" s="259">
        <f t="shared" si="44"/>
        <v>0</v>
      </c>
    </row>
    <row r="284" spans="1:21" ht="20.25">
      <c r="A284" s="78"/>
      <c r="B284" s="270"/>
      <c r="C284" s="79"/>
      <c r="D284" s="80"/>
      <c r="E284" s="81"/>
      <c r="F284" s="31">
        <f t="shared" si="36"/>
      </c>
      <c r="G284" s="303">
        <f>IF(D284="","",VLOOKUP(F284,'Plan Comptable Général Commenté'!$C$5:$D$570,2,0))</f>
      </c>
      <c r="H284" s="82"/>
      <c r="I284" s="281">
        <f>IF(H284="","",VLOOKUP(H284,'Comptes Analytiques'!$A$8:$B$51,2,0))</f>
      </c>
      <c r="J284" s="33"/>
      <c r="K284" s="84"/>
      <c r="L284" s="84"/>
      <c r="M284" s="305"/>
      <c r="N284" s="255">
        <f t="shared" si="41"/>
        <v>0</v>
      </c>
      <c r="O284" s="261">
        <f t="shared" si="42"/>
        <v>0</v>
      </c>
      <c r="P284" s="260">
        <f t="shared" si="37"/>
        <v>0</v>
      </c>
      <c r="Q284" s="261">
        <f t="shared" si="38"/>
        <v>0</v>
      </c>
      <c r="R284" s="260">
        <f t="shared" si="39"/>
        <v>0</v>
      </c>
      <c r="S284" s="261">
        <f t="shared" si="40"/>
        <v>0</v>
      </c>
      <c r="T284" s="258">
        <f t="shared" si="43"/>
        <v>0</v>
      </c>
      <c r="U284" s="259">
        <f t="shared" si="44"/>
        <v>0</v>
      </c>
    </row>
    <row r="285" spans="1:21" ht="20.25">
      <c r="A285" s="78"/>
      <c r="B285" s="270"/>
      <c r="C285" s="79"/>
      <c r="D285" s="80"/>
      <c r="E285" s="81"/>
      <c r="F285" s="31">
        <f t="shared" si="36"/>
      </c>
      <c r="G285" s="303">
        <f>IF(D285="","",VLOOKUP(F285,'Plan Comptable Général Commenté'!$C$5:$D$570,2,0))</f>
      </c>
      <c r="H285" s="82"/>
      <c r="I285" s="281">
        <f>IF(H285="","",VLOOKUP(H285,'Comptes Analytiques'!$A$8:$B$51,2,0))</f>
      </c>
      <c r="J285" s="33"/>
      <c r="K285" s="84"/>
      <c r="L285" s="84"/>
      <c r="M285" s="305"/>
      <c r="N285" s="255">
        <f t="shared" si="41"/>
        <v>0</v>
      </c>
      <c r="O285" s="261">
        <f t="shared" si="42"/>
        <v>0</v>
      </c>
      <c r="P285" s="260">
        <f t="shared" si="37"/>
        <v>0</v>
      </c>
      <c r="Q285" s="261">
        <f t="shared" si="38"/>
        <v>0</v>
      </c>
      <c r="R285" s="260">
        <f t="shared" si="39"/>
        <v>0</v>
      </c>
      <c r="S285" s="261">
        <f t="shared" si="40"/>
        <v>0</v>
      </c>
      <c r="T285" s="258">
        <f t="shared" si="43"/>
        <v>0</v>
      </c>
      <c r="U285" s="259">
        <f t="shared" si="44"/>
        <v>0</v>
      </c>
    </row>
    <row r="286" spans="1:21" ht="20.25">
      <c r="A286" s="78"/>
      <c r="B286" s="270"/>
      <c r="C286" s="79"/>
      <c r="D286" s="80"/>
      <c r="E286" s="81"/>
      <c r="F286" s="31">
        <f t="shared" si="36"/>
      </c>
      <c r="G286" s="303">
        <f>IF(D286="","",VLOOKUP(F286,'Plan Comptable Général Commenté'!$C$5:$D$570,2,0))</f>
      </c>
      <c r="H286" s="82"/>
      <c r="I286" s="281">
        <f>IF(H286="","",VLOOKUP(H286,'Comptes Analytiques'!$A$8:$B$51,2,0))</f>
      </c>
      <c r="J286" s="33"/>
      <c r="K286" s="84"/>
      <c r="L286" s="84"/>
      <c r="M286" s="305"/>
      <c r="N286" s="255">
        <f t="shared" si="41"/>
        <v>0</v>
      </c>
      <c r="O286" s="261">
        <f t="shared" si="42"/>
        <v>0</v>
      </c>
      <c r="P286" s="260">
        <f t="shared" si="37"/>
        <v>0</v>
      </c>
      <c r="Q286" s="261">
        <f t="shared" si="38"/>
        <v>0</v>
      </c>
      <c r="R286" s="260">
        <f t="shared" si="39"/>
        <v>0</v>
      </c>
      <c r="S286" s="261">
        <f t="shared" si="40"/>
        <v>0</v>
      </c>
      <c r="T286" s="258">
        <f t="shared" si="43"/>
        <v>0</v>
      </c>
      <c r="U286" s="259">
        <f t="shared" si="44"/>
        <v>0</v>
      </c>
    </row>
    <row r="287" spans="1:21" ht="20.25">
      <c r="A287" s="78"/>
      <c r="B287" s="270"/>
      <c r="C287" s="79"/>
      <c r="D287" s="80"/>
      <c r="E287" s="81"/>
      <c r="F287" s="31">
        <f t="shared" si="36"/>
      </c>
      <c r="G287" s="303">
        <f>IF(D287="","",VLOOKUP(F287,'Plan Comptable Général Commenté'!$C$5:$D$570,2,0))</f>
      </c>
      <c r="H287" s="82"/>
      <c r="I287" s="281">
        <f>IF(H287="","",VLOOKUP(H287,'Comptes Analytiques'!$A$8:$B$51,2,0))</f>
      </c>
      <c r="J287" s="33"/>
      <c r="K287" s="84"/>
      <c r="L287" s="84"/>
      <c r="M287" s="305"/>
      <c r="N287" s="255">
        <f t="shared" si="41"/>
        <v>0</v>
      </c>
      <c r="O287" s="261">
        <f t="shared" si="42"/>
        <v>0</v>
      </c>
      <c r="P287" s="260">
        <f t="shared" si="37"/>
        <v>0</v>
      </c>
      <c r="Q287" s="261">
        <f t="shared" si="38"/>
        <v>0</v>
      </c>
      <c r="R287" s="260">
        <f t="shared" si="39"/>
        <v>0</v>
      </c>
      <c r="S287" s="261">
        <f t="shared" si="40"/>
        <v>0</v>
      </c>
      <c r="T287" s="258">
        <f t="shared" si="43"/>
        <v>0</v>
      </c>
      <c r="U287" s="259">
        <f t="shared" si="44"/>
        <v>0</v>
      </c>
    </row>
    <row r="288" spans="1:21" ht="20.25">
      <c r="A288" s="78"/>
      <c r="B288" s="270"/>
      <c r="C288" s="79"/>
      <c r="D288" s="80"/>
      <c r="E288" s="81"/>
      <c r="F288" s="31">
        <f t="shared" si="36"/>
      </c>
      <c r="G288" s="303">
        <f>IF(D288="","",VLOOKUP(F288,'Plan Comptable Général Commenté'!$C$5:$D$570,2,0))</f>
      </c>
      <c r="H288" s="82"/>
      <c r="I288" s="281">
        <f>IF(H288="","",VLOOKUP(H288,'Comptes Analytiques'!$A$8:$B$51,2,0))</f>
      </c>
      <c r="J288" s="33"/>
      <c r="K288" s="84"/>
      <c r="L288" s="84"/>
      <c r="M288" s="305"/>
      <c r="N288" s="255">
        <f t="shared" si="41"/>
        <v>0</v>
      </c>
      <c r="O288" s="261">
        <f t="shared" si="42"/>
        <v>0</v>
      </c>
      <c r="P288" s="260">
        <f t="shared" si="37"/>
        <v>0</v>
      </c>
      <c r="Q288" s="261">
        <f t="shared" si="38"/>
        <v>0</v>
      </c>
      <c r="R288" s="260">
        <f t="shared" si="39"/>
        <v>0</v>
      </c>
      <c r="S288" s="261">
        <f t="shared" si="40"/>
        <v>0</v>
      </c>
      <c r="T288" s="258">
        <f t="shared" si="43"/>
        <v>0</v>
      </c>
      <c r="U288" s="259">
        <f t="shared" si="44"/>
        <v>0</v>
      </c>
    </row>
    <row r="289" spans="1:21" ht="20.25">
      <c r="A289" s="78"/>
      <c r="B289" s="270"/>
      <c r="C289" s="79"/>
      <c r="D289" s="80"/>
      <c r="E289" s="81"/>
      <c r="F289" s="31">
        <f t="shared" si="36"/>
      </c>
      <c r="G289" s="303">
        <f>IF(D289="","",VLOOKUP(F289,'Plan Comptable Général Commenté'!$C$5:$D$570,2,0))</f>
      </c>
      <c r="H289" s="82"/>
      <c r="I289" s="281">
        <f>IF(H289="","",VLOOKUP(H289,'Comptes Analytiques'!$A$8:$B$51,2,0))</f>
      </c>
      <c r="J289" s="33"/>
      <c r="K289" s="84"/>
      <c r="L289" s="84"/>
      <c r="M289" s="305"/>
      <c r="N289" s="255">
        <f t="shared" si="41"/>
        <v>0</v>
      </c>
      <c r="O289" s="261">
        <f t="shared" si="42"/>
        <v>0</v>
      </c>
      <c r="P289" s="260">
        <f t="shared" si="37"/>
        <v>0</v>
      </c>
      <c r="Q289" s="261">
        <f t="shared" si="38"/>
        <v>0</v>
      </c>
      <c r="R289" s="260">
        <f t="shared" si="39"/>
        <v>0</v>
      </c>
      <c r="S289" s="261">
        <f t="shared" si="40"/>
        <v>0</v>
      </c>
      <c r="T289" s="258">
        <f t="shared" si="43"/>
        <v>0</v>
      </c>
      <c r="U289" s="259">
        <f t="shared" si="44"/>
        <v>0</v>
      </c>
    </row>
    <row r="290" spans="1:21" ht="20.25">
      <c r="A290" s="78"/>
      <c r="B290" s="270"/>
      <c r="C290" s="79"/>
      <c r="D290" s="80"/>
      <c r="E290" s="81"/>
      <c r="F290" s="31">
        <f t="shared" si="36"/>
      </c>
      <c r="G290" s="303">
        <f>IF(D290="","",VLOOKUP(F290,'Plan Comptable Général Commenté'!$C$5:$D$570,2,0))</f>
      </c>
      <c r="H290" s="82"/>
      <c r="I290" s="281">
        <f>IF(H290="","",VLOOKUP(H290,'Comptes Analytiques'!$A$8:$B$51,2,0))</f>
      </c>
      <c r="J290" s="33"/>
      <c r="K290" s="84"/>
      <c r="L290" s="84"/>
      <c r="M290" s="305"/>
      <c r="N290" s="255">
        <f t="shared" si="41"/>
        <v>0</v>
      </c>
      <c r="O290" s="261">
        <f t="shared" si="42"/>
        <v>0</v>
      </c>
      <c r="P290" s="260">
        <f t="shared" si="37"/>
        <v>0</v>
      </c>
      <c r="Q290" s="261">
        <f t="shared" si="38"/>
        <v>0</v>
      </c>
      <c r="R290" s="260">
        <f t="shared" si="39"/>
        <v>0</v>
      </c>
      <c r="S290" s="261">
        <f t="shared" si="40"/>
        <v>0</v>
      </c>
      <c r="T290" s="258">
        <f t="shared" si="43"/>
        <v>0</v>
      </c>
      <c r="U290" s="259">
        <f t="shared" si="44"/>
        <v>0</v>
      </c>
    </row>
    <row r="291" spans="1:21" ht="20.25">
      <c r="A291" s="78"/>
      <c r="B291" s="270"/>
      <c r="C291" s="79"/>
      <c r="D291" s="80"/>
      <c r="E291" s="81"/>
      <c r="F291" s="31">
        <f t="shared" si="36"/>
      </c>
      <c r="G291" s="303">
        <f>IF(D291="","",VLOOKUP(F291,'Plan Comptable Général Commenté'!$C$5:$D$570,2,0))</f>
      </c>
      <c r="H291" s="82"/>
      <c r="I291" s="281">
        <f>IF(H291="","",VLOOKUP(H291,'Comptes Analytiques'!$A$8:$B$51,2,0))</f>
      </c>
      <c r="J291" s="33"/>
      <c r="K291" s="84"/>
      <c r="L291" s="84"/>
      <c r="M291" s="305"/>
      <c r="N291" s="255">
        <f t="shared" si="41"/>
        <v>0</v>
      </c>
      <c r="O291" s="261">
        <f t="shared" si="42"/>
        <v>0</v>
      </c>
      <c r="P291" s="260">
        <f t="shared" si="37"/>
        <v>0</v>
      </c>
      <c r="Q291" s="261">
        <f t="shared" si="38"/>
        <v>0</v>
      </c>
      <c r="R291" s="260">
        <f t="shared" si="39"/>
        <v>0</v>
      </c>
      <c r="S291" s="261">
        <f t="shared" si="40"/>
        <v>0</v>
      </c>
      <c r="T291" s="258">
        <f t="shared" si="43"/>
        <v>0</v>
      </c>
      <c r="U291" s="259">
        <f t="shared" si="44"/>
        <v>0</v>
      </c>
    </row>
    <row r="292" spans="1:21" ht="20.25">
      <c r="A292" s="78"/>
      <c r="B292" s="270"/>
      <c r="C292" s="79"/>
      <c r="D292" s="80"/>
      <c r="E292" s="81"/>
      <c r="F292" s="31">
        <f t="shared" si="36"/>
      </c>
      <c r="G292" s="303">
        <f>IF(D292="","",VLOOKUP(F292,'Plan Comptable Général Commenté'!$C$5:$D$570,2,0))</f>
      </c>
      <c r="H292" s="82"/>
      <c r="I292" s="281">
        <f>IF(H292="","",VLOOKUP(H292,'Comptes Analytiques'!$A$8:$B$51,2,0))</f>
      </c>
      <c r="J292" s="33"/>
      <c r="K292" s="84"/>
      <c r="L292" s="84"/>
      <c r="M292" s="305"/>
      <c r="N292" s="255">
        <f t="shared" si="41"/>
        <v>0</v>
      </c>
      <c r="O292" s="261">
        <f t="shared" si="42"/>
        <v>0</v>
      </c>
      <c r="P292" s="260">
        <f t="shared" si="37"/>
        <v>0</v>
      </c>
      <c r="Q292" s="261">
        <f t="shared" si="38"/>
        <v>0</v>
      </c>
      <c r="R292" s="260">
        <f t="shared" si="39"/>
        <v>0</v>
      </c>
      <c r="S292" s="261">
        <f t="shared" si="40"/>
        <v>0</v>
      </c>
      <c r="T292" s="258">
        <f t="shared" si="43"/>
        <v>0</v>
      </c>
      <c r="U292" s="259">
        <f t="shared" si="44"/>
        <v>0</v>
      </c>
    </row>
    <row r="293" spans="1:21" ht="20.25">
      <c r="A293" s="78"/>
      <c r="B293" s="270"/>
      <c r="C293" s="79"/>
      <c r="D293" s="80"/>
      <c r="E293" s="81"/>
      <c r="F293" s="31">
        <f t="shared" si="36"/>
      </c>
      <c r="G293" s="303">
        <f>IF(D293="","",VLOOKUP(F293,'Plan Comptable Général Commenté'!$C$5:$D$570,2,0))</f>
      </c>
      <c r="H293" s="82"/>
      <c r="I293" s="281">
        <f>IF(H293="","",VLOOKUP(H293,'Comptes Analytiques'!$A$8:$B$51,2,0))</f>
      </c>
      <c r="J293" s="33"/>
      <c r="K293" s="84"/>
      <c r="L293" s="84"/>
      <c r="M293" s="305"/>
      <c r="N293" s="255">
        <f t="shared" si="41"/>
        <v>0</v>
      </c>
      <c r="O293" s="261">
        <f t="shared" si="42"/>
        <v>0</v>
      </c>
      <c r="P293" s="260">
        <f t="shared" si="37"/>
        <v>0</v>
      </c>
      <c r="Q293" s="261">
        <f t="shared" si="38"/>
        <v>0</v>
      </c>
      <c r="R293" s="260">
        <f t="shared" si="39"/>
        <v>0</v>
      </c>
      <c r="S293" s="261">
        <f t="shared" si="40"/>
        <v>0</v>
      </c>
      <c r="T293" s="258">
        <f t="shared" si="43"/>
        <v>0</v>
      </c>
      <c r="U293" s="259">
        <f t="shared" si="44"/>
        <v>0</v>
      </c>
    </row>
    <row r="294" spans="1:21" ht="20.25">
      <c r="A294" s="78"/>
      <c r="B294" s="270"/>
      <c r="C294" s="79"/>
      <c r="D294" s="80"/>
      <c r="E294" s="81"/>
      <c r="F294" s="31">
        <f t="shared" si="36"/>
      </c>
      <c r="G294" s="303">
        <f>IF(D294="","",VLOOKUP(F294,'Plan Comptable Général Commenté'!$C$5:$D$570,2,0))</f>
      </c>
      <c r="H294" s="82"/>
      <c r="I294" s="281">
        <f>IF(H294="","",VLOOKUP(H294,'Comptes Analytiques'!$A$8:$B$51,2,0))</f>
      </c>
      <c r="J294" s="33"/>
      <c r="K294" s="84"/>
      <c r="L294" s="84"/>
      <c r="M294" s="305"/>
      <c r="N294" s="255">
        <f t="shared" si="41"/>
        <v>0</v>
      </c>
      <c r="O294" s="261">
        <f t="shared" si="42"/>
        <v>0</v>
      </c>
      <c r="P294" s="260">
        <f t="shared" si="37"/>
        <v>0</v>
      </c>
      <c r="Q294" s="261">
        <f t="shared" si="38"/>
        <v>0</v>
      </c>
      <c r="R294" s="260">
        <f t="shared" si="39"/>
        <v>0</v>
      </c>
      <c r="S294" s="261">
        <f t="shared" si="40"/>
        <v>0</v>
      </c>
      <c r="T294" s="258">
        <f t="shared" si="43"/>
        <v>0</v>
      </c>
      <c r="U294" s="259">
        <f t="shared" si="44"/>
        <v>0</v>
      </c>
    </row>
    <row r="295" spans="1:21" ht="20.25">
      <c r="A295" s="78"/>
      <c r="B295" s="270"/>
      <c r="C295" s="79"/>
      <c r="D295" s="80"/>
      <c r="E295" s="81"/>
      <c r="F295" s="31">
        <f t="shared" si="36"/>
      </c>
      <c r="G295" s="303">
        <f>IF(D295="","",VLOOKUP(F295,'Plan Comptable Général Commenté'!$C$5:$D$570,2,0))</f>
      </c>
      <c r="H295" s="82"/>
      <c r="I295" s="281">
        <f>IF(H295="","",VLOOKUP(H295,'Comptes Analytiques'!$A$8:$B$51,2,0))</f>
      </c>
      <c r="J295" s="33"/>
      <c r="K295" s="84"/>
      <c r="L295" s="84"/>
      <c r="M295" s="305"/>
      <c r="N295" s="255">
        <f t="shared" si="41"/>
        <v>0</v>
      </c>
      <c r="O295" s="261">
        <f t="shared" si="42"/>
        <v>0</v>
      </c>
      <c r="P295" s="260">
        <f t="shared" si="37"/>
        <v>0</v>
      </c>
      <c r="Q295" s="261">
        <f t="shared" si="38"/>
        <v>0</v>
      </c>
      <c r="R295" s="260">
        <f t="shared" si="39"/>
        <v>0</v>
      </c>
      <c r="S295" s="261">
        <f t="shared" si="40"/>
        <v>0</v>
      </c>
      <c r="T295" s="258">
        <f t="shared" si="43"/>
        <v>0</v>
      </c>
      <c r="U295" s="259">
        <f t="shared" si="44"/>
        <v>0</v>
      </c>
    </row>
    <row r="296" spans="1:21" ht="20.25">
      <c r="A296" s="78"/>
      <c r="B296" s="270"/>
      <c r="C296" s="79"/>
      <c r="D296" s="80"/>
      <c r="E296" s="81"/>
      <c r="F296" s="31">
        <f t="shared" si="36"/>
      </c>
      <c r="G296" s="303">
        <f>IF(D296="","",VLOOKUP(F296,'Plan Comptable Général Commenté'!$C$5:$D$570,2,0))</f>
      </c>
      <c r="H296" s="82"/>
      <c r="I296" s="281">
        <f>IF(H296="","",VLOOKUP(H296,'Comptes Analytiques'!$A$8:$B$51,2,0))</f>
      </c>
      <c r="J296" s="33"/>
      <c r="K296" s="84"/>
      <c r="L296" s="84"/>
      <c r="M296" s="305"/>
      <c r="N296" s="255">
        <f t="shared" si="41"/>
        <v>0</v>
      </c>
      <c r="O296" s="261">
        <f t="shared" si="42"/>
        <v>0</v>
      </c>
      <c r="P296" s="260">
        <f t="shared" si="37"/>
        <v>0</v>
      </c>
      <c r="Q296" s="261">
        <f t="shared" si="38"/>
        <v>0</v>
      </c>
      <c r="R296" s="260">
        <f t="shared" si="39"/>
        <v>0</v>
      </c>
      <c r="S296" s="261">
        <f t="shared" si="40"/>
        <v>0</v>
      </c>
      <c r="T296" s="258">
        <f t="shared" si="43"/>
        <v>0</v>
      </c>
      <c r="U296" s="259">
        <f t="shared" si="44"/>
        <v>0</v>
      </c>
    </row>
    <row r="297" spans="1:21" ht="20.25">
      <c r="A297" s="78"/>
      <c r="B297" s="270"/>
      <c r="C297" s="79"/>
      <c r="D297" s="80"/>
      <c r="E297" s="81"/>
      <c r="F297" s="31">
        <f t="shared" si="36"/>
      </c>
      <c r="G297" s="303">
        <f>IF(D297="","",VLOOKUP(F297,'Plan Comptable Général Commenté'!$C$5:$D$570,2,0))</f>
      </c>
      <c r="H297" s="82"/>
      <c r="I297" s="281">
        <f>IF(H297="","",VLOOKUP(H297,'Comptes Analytiques'!$A$8:$B$51,2,0))</f>
      </c>
      <c r="J297" s="33"/>
      <c r="K297" s="84"/>
      <c r="L297" s="84"/>
      <c r="M297" s="305"/>
      <c r="N297" s="255">
        <f t="shared" si="41"/>
        <v>0</v>
      </c>
      <c r="O297" s="261">
        <f t="shared" si="42"/>
        <v>0</v>
      </c>
      <c r="P297" s="260">
        <f t="shared" si="37"/>
        <v>0</v>
      </c>
      <c r="Q297" s="261">
        <f t="shared" si="38"/>
        <v>0</v>
      </c>
      <c r="R297" s="260">
        <f t="shared" si="39"/>
        <v>0</v>
      </c>
      <c r="S297" s="261">
        <f t="shared" si="40"/>
        <v>0</v>
      </c>
      <c r="T297" s="258">
        <f t="shared" si="43"/>
        <v>0</v>
      </c>
      <c r="U297" s="259">
        <f t="shared" si="44"/>
        <v>0</v>
      </c>
    </row>
    <row r="298" spans="1:21" ht="20.25">
      <c r="A298" s="78"/>
      <c r="B298" s="270"/>
      <c r="C298" s="79"/>
      <c r="D298" s="80"/>
      <c r="E298" s="81"/>
      <c r="F298" s="31">
        <f t="shared" si="36"/>
      </c>
      <c r="G298" s="303">
        <f>IF(D298="","",VLOOKUP(F298,'Plan Comptable Général Commenté'!$C$5:$D$570,2,0))</f>
      </c>
      <c r="H298" s="82"/>
      <c r="I298" s="281">
        <f>IF(H298="","",VLOOKUP(H298,'Comptes Analytiques'!$A$8:$B$51,2,0))</f>
      </c>
      <c r="J298" s="33"/>
      <c r="K298" s="84"/>
      <c r="L298" s="84"/>
      <c r="M298" s="305"/>
      <c r="N298" s="255">
        <f t="shared" si="41"/>
        <v>0</v>
      </c>
      <c r="O298" s="261">
        <f t="shared" si="42"/>
        <v>0</v>
      </c>
      <c r="P298" s="260">
        <f t="shared" si="37"/>
        <v>0</v>
      </c>
      <c r="Q298" s="261">
        <f t="shared" si="38"/>
        <v>0</v>
      </c>
      <c r="R298" s="260">
        <f t="shared" si="39"/>
        <v>0</v>
      </c>
      <c r="S298" s="261">
        <f t="shared" si="40"/>
        <v>0</v>
      </c>
      <c r="T298" s="258">
        <f t="shared" si="43"/>
        <v>0</v>
      </c>
      <c r="U298" s="259">
        <f t="shared" si="44"/>
        <v>0</v>
      </c>
    </row>
    <row r="299" spans="1:21" ht="20.25">
      <c r="A299" s="78"/>
      <c r="B299" s="270"/>
      <c r="C299" s="79"/>
      <c r="D299" s="80"/>
      <c r="E299" s="81"/>
      <c r="F299" s="31">
        <f t="shared" si="36"/>
      </c>
      <c r="G299" s="303">
        <f>IF(D299="","",VLOOKUP(F299,'Plan Comptable Général Commenté'!$C$5:$D$570,2,0))</f>
      </c>
      <c r="H299" s="82"/>
      <c r="I299" s="281">
        <f>IF(H299="","",VLOOKUP(H299,'Comptes Analytiques'!$A$8:$B$51,2,0))</f>
      </c>
      <c r="J299" s="33"/>
      <c r="K299" s="84"/>
      <c r="L299" s="84"/>
      <c r="M299" s="305"/>
      <c r="N299" s="255">
        <f t="shared" si="41"/>
        <v>0</v>
      </c>
      <c r="O299" s="261">
        <f t="shared" si="42"/>
        <v>0</v>
      </c>
      <c r="P299" s="260">
        <f t="shared" si="37"/>
        <v>0</v>
      </c>
      <c r="Q299" s="261">
        <f t="shared" si="38"/>
        <v>0</v>
      </c>
      <c r="R299" s="260">
        <f t="shared" si="39"/>
        <v>0</v>
      </c>
      <c r="S299" s="261">
        <f t="shared" si="40"/>
        <v>0</v>
      </c>
      <c r="T299" s="258">
        <f t="shared" si="43"/>
        <v>0</v>
      </c>
      <c r="U299" s="259">
        <f t="shared" si="44"/>
        <v>0</v>
      </c>
    </row>
    <row r="300" spans="1:21" ht="20.25">
      <c r="A300" s="78"/>
      <c r="B300" s="270"/>
      <c r="C300" s="79"/>
      <c r="D300" s="80"/>
      <c r="E300" s="81"/>
      <c r="F300" s="31">
        <f t="shared" si="36"/>
      </c>
      <c r="G300" s="303">
        <f>IF(D300="","",VLOOKUP(F300,'Plan Comptable Général Commenté'!$C$5:$D$570,2,0))</f>
      </c>
      <c r="H300" s="82"/>
      <c r="I300" s="281">
        <f>IF(H300="","",VLOOKUP(H300,'Comptes Analytiques'!$A$8:$B$51,2,0))</f>
      </c>
      <c r="J300" s="33"/>
      <c r="K300" s="84"/>
      <c r="L300" s="84"/>
      <c r="M300" s="305"/>
      <c r="N300" s="255">
        <f t="shared" si="41"/>
        <v>0</v>
      </c>
      <c r="O300" s="261">
        <f t="shared" si="42"/>
        <v>0</v>
      </c>
      <c r="P300" s="260">
        <f t="shared" si="37"/>
        <v>0</v>
      </c>
      <c r="Q300" s="261">
        <f t="shared" si="38"/>
        <v>0</v>
      </c>
      <c r="R300" s="260">
        <f t="shared" si="39"/>
        <v>0</v>
      </c>
      <c r="S300" s="261">
        <f t="shared" si="40"/>
        <v>0</v>
      </c>
      <c r="T300" s="258">
        <f t="shared" si="43"/>
        <v>0</v>
      </c>
      <c r="U300" s="259">
        <f t="shared" si="44"/>
        <v>0</v>
      </c>
    </row>
    <row r="301" spans="1:21" ht="20.25">
      <c r="A301" s="78"/>
      <c r="B301" s="270"/>
      <c r="C301" s="79"/>
      <c r="D301" s="80"/>
      <c r="E301" s="81"/>
      <c r="F301" s="31">
        <f t="shared" si="36"/>
      </c>
      <c r="G301" s="303">
        <f>IF(D301="","",VLOOKUP(F301,'Plan Comptable Général Commenté'!$C$5:$D$570,2,0))</f>
      </c>
      <c r="H301" s="82"/>
      <c r="I301" s="281">
        <f>IF(H301="","",VLOOKUP(H301,'Comptes Analytiques'!$A$8:$B$51,2,0))</f>
      </c>
      <c r="J301" s="33"/>
      <c r="K301" s="84"/>
      <c r="L301" s="84"/>
      <c r="M301" s="305"/>
      <c r="N301" s="255">
        <f t="shared" si="41"/>
        <v>0</v>
      </c>
      <c r="O301" s="261">
        <f t="shared" si="42"/>
        <v>0</v>
      </c>
      <c r="P301" s="260">
        <f t="shared" si="37"/>
        <v>0</v>
      </c>
      <c r="Q301" s="261">
        <f t="shared" si="38"/>
        <v>0</v>
      </c>
      <c r="R301" s="260">
        <f t="shared" si="39"/>
        <v>0</v>
      </c>
      <c r="S301" s="261">
        <f t="shared" si="40"/>
        <v>0</v>
      </c>
      <c r="T301" s="258">
        <f t="shared" si="43"/>
        <v>0</v>
      </c>
      <c r="U301" s="259">
        <f t="shared" si="44"/>
        <v>0</v>
      </c>
    </row>
    <row r="302" spans="1:21" ht="20.25">
      <c r="A302" s="78"/>
      <c r="B302" s="270"/>
      <c r="C302" s="79"/>
      <c r="D302" s="80"/>
      <c r="E302" s="81"/>
      <c r="F302" s="31">
        <f t="shared" si="36"/>
      </c>
      <c r="G302" s="303">
        <f>IF(D302="","",VLOOKUP(F302,'Plan Comptable Général Commenté'!$C$5:$D$570,2,0))</f>
      </c>
      <c r="H302" s="82"/>
      <c r="I302" s="281">
        <f>IF(H302="","",VLOOKUP(H302,'Comptes Analytiques'!$A$8:$B$51,2,0))</f>
      </c>
      <c r="J302" s="33"/>
      <c r="K302" s="84"/>
      <c r="L302" s="84"/>
      <c r="M302" s="305"/>
      <c r="N302" s="255">
        <f t="shared" si="41"/>
        <v>0</v>
      </c>
      <c r="O302" s="261">
        <f t="shared" si="42"/>
        <v>0</v>
      </c>
      <c r="P302" s="260">
        <f t="shared" si="37"/>
        <v>0</v>
      </c>
      <c r="Q302" s="261">
        <f t="shared" si="38"/>
        <v>0</v>
      </c>
      <c r="R302" s="260">
        <f t="shared" si="39"/>
        <v>0</v>
      </c>
      <c r="S302" s="261">
        <f t="shared" si="40"/>
        <v>0</v>
      </c>
      <c r="T302" s="258">
        <f t="shared" si="43"/>
        <v>0</v>
      </c>
      <c r="U302" s="259">
        <f t="shared" si="44"/>
        <v>0</v>
      </c>
    </row>
    <row r="303" spans="1:21" ht="20.25">
      <c r="A303" s="78"/>
      <c r="B303" s="270"/>
      <c r="C303" s="79"/>
      <c r="D303" s="80"/>
      <c r="E303" s="81"/>
      <c r="F303" s="31">
        <f t="shared" si="36"/>
      </c>
      <c r="G303" s="303">
        <f>IF(D303="","",VLOOKUP(F303,'Plan Comptable Général Commenté'!$C$5:$D$570,2,0))</f>
      </c>
      <c r="H303" s="82"/>
      <c r="I303" s="281">
        <f>IF(H303="","",VLOOKUP(H303,'Comptes Analytiques'!$A$8:$B$51,2,0))</f>
      </c>
      <c r="J303" s="33"/>
      <c r="K303" s="84"/>
      <c r="L303" s="84"/>
      <c r="M303" s="305"/>
      <c r="N303" s="255">
        <f t="shared" si="41"/>
        <v>0</v>
      </c>
      <c r="O303" s="261">
        <f t="shared" si="42"/>
        <v>0</v>
      </c>
      <c r="P303" s="260">
        <f t="shared" si="37"/>
        <v>0</v>
      </c>
      <c r="Q303" s="261">
        <f t="shared" si="38"/>
        <v>0</v>
      </c>
      <c r="R303" s="260">
        <f t="shared" si="39"/>
        <v>0</v>
      </c>
      <c r="S303" s="261">
        <f t="shared" si="40"/>
        <v>0</v>
      </c>
      <c r="T303" s="258">
        <f t="shared" si="43"/>
        <v>0</v>
      </c>
      <c r="U303" s="259">
        <f t="shared" si="44"/>
        <v>0</v>
      </c>
    </row>
    <row r="304" spans="1:21" ht="20.25">
      <c r="A304" s="78"/>
      <c r="B304" s="270"/>
      <c r="C304" s="79"/>
      <c r="D304" s="80"/>
      <c r="E304" s="81"/>
      <c r="F304" s="31">
        <f t="shared" si="36"/>
      </c>
      <c r="G304" s="303">
        <f>IF(D304="","",VLOOKUP(F304,'Plan Comptable Général Commenté'!$C$5:$D$570,2,0))</f>
      </c>
      <c r="H304" s="82"/>
      <c r="I304" s="281">
        <f>IF(H304="","",VLOOKUP(H304,'Comptes Analytiques'!$A$8:$B$51,2,0))</f>
      </c>
      <c r="J304" s="33"/>
      <c r="K304" s="84"/>
      <c r="L304" s="84"/>
      <c r="M304" s="305"/>
      <c r="N304" s="255">
        <f t="shared" si="41"/>
        <v>0</v>
      </c>
      <c r="O304" s="261">
        <f t="shared" si="42"/>
        <v>0</v>
      </c>
      <c r="P304" s="260">
        <f t="shared" si="37"/>
        <v>0</v>
      </c>
      <c r="Q304" s="261">
        <f t="shared" si="38"/>
        <v>0</v>
      </c>
      <c r="R304" s="260">
        <f t="shared" si="39"/>
        <v>0</v>
      </c>
      <c r="S304" s="261">
        <f t="shared" si="40"/>
        <v>0</v>
      </c>
      <c r="T304" s="258">
        <f t="shared" si="43"/>
        <v>0</v>
      </c>
      <c r="U304" s="259">
        <f t="shared" si="44"/>
        <v>0</v>
      </c>
    </row>
    <row r="305" spans="1:21" ht="20.25">
      <c r="A305" s="78"/>
      <c r="B305" s="270"/>
      <c r="C305" s="79"/>
      <c r="D305" s="80"/>
      <c r="E305" s="81"/>
      <c r="F305" s="31">
        <f t="shared" si="36"/>
      </c>
      <c r="G305" s="303">
        <f>IF(D305="","",VLOOKUP(F305,'Plan Comptable Général Commenté'!$C$5:$D$570,2,0))</f>
      </c>
      <c r="H305" s="82"/>
      <c r="I305" s="281">
        <f>IF(H305="","",VLOOKUP(H305,'Comptes Analytiques'!$A$8:$B$51,2,0))</f>
      </c>
      <c r="J305" s="33"/>
      <c r="K305" s="84"/>
      <c r="L305" s="84"/>
      <c r="M305" s="305"/>
      <c r="N305" s="255">
        <f t="shared" si="41"/>
        <v>0</v>
      </c>
      <c r="O305" s="261">
        <f t="shared" si="42"/>
        <v>0</v>
      </c>
      <c r="P305" s="260">
        <f t="shared" si="37"/>
        <v>0</v>
      </c>
      <c r="Q305" s="261">
        <f t="shared" si="38"/>
        <v>0</v>
      </c>
      <c r="R305" s="260">
        <f t="shared" si="39"/>
        <v>0</v>
      </c>
      <c r="S305" s="261">
        <f t="shared" si="40"/>
        <v>0</v>
      </c>
      <c r="T305" s="258">
        <f t="shared" si="43"/>
        <v>0</v>
      </c>
      <c r="U305" s="259">
        <f t="shared" si="44"/>
        <v>0</v>
      </c>
    </row>
    <row r="306" spans="1:21" ht="20.25">
      <c r="A306" s="78"/>
      <c r="B306" s="270"/>
      <c r="C306" s="79"/>
      <c r="D306" s="80"/>
      <c r="E306" s="81"/>
      <c r="F306" s="31">
        <f t="shared" si="36"/>
      </c>
      <c r="G306" s="303">
        <f>IF(D306="","",VLOOKUP(F306,'Plan Comptable Général Commenté'!$C$5:$D$570,2,0))</f>
      </c>
      <c r="H306" s="82"/>
      <c r="I306" s="281">
        <f>IF(H306="","",VLOOKUP(H306,'Comptes Analytiques'!$A$8:$B$51,2,0))</f>
      </c>
      <c r="J306" s="33"/>
      <c r="K306" s="84"/>
      <c r="L306" s="84"/>
      <c r="M306" s="305"/>
      <c r="N306" s="255">
        <f t="shared" si="41"/>
        <v>0</v>
      </c>
      <c r="O306" s="261">
        <f t="shared" si="42"/>
        <v>0</v>
      </c>
      <c r="P306" s="260">
        <f t="shared" si="37"/>
        <v>0</v>
      </c>
      <c r="Q306" s="261">
        <f t="shared" si="38"/>
        <v>0</v>
      </c>
      <c r="R306" s="260">
        <f t="shared" si="39"/>
        <v>0</v>
      </c>
      <c r="S306" s="261">
        <f t="shared" si="40"/>
        <v>0</v>
      </c>
      <c r="T306" s="258">
        <f t="shared" si="43"/>
        <v>0</v>
      </c>
      <c r="U306" s="259">
        <f t="shared" si="44"/>
        <v>0</v>
      </c>
    </row>
    <row r="307" spans="1:21" ht="20.25">
      <c r="A307" s="78"/>
      <c r="B307" s="270"/>
      <c r="C307" s="79"/>
      <c r="D307" s="80"/>
      <c r="E307" s="81"/>
      <c r="F307" s="31">
        <f t="shared" si="36"/>
      </c>
      <c r="G307" s="303">
        <f>IF(D307="","",VLOOKUP(F307,'Plan Comptable Général Commenté'!$C$5:$D$570,2,0))</f>
      </c>
      <c r="H307" s="82"/>
      <c r="I307" s="281">
        <f>IF(H307="","",VLOOKUP(H307,'Comptes Analytiques'!$A$8:$B$51,2,0))</f>
      </c>
      <c r="J307" s="33"/>
      <c r="K307" s="84"/>
      <c r="L307" s="84"/>
      <c r="M307" s="305"/>
      <c r="N307" s="255">
        <f t="shared" si="41"/>
        <v>0</v>
      </c>
      <c r="O307" s="261">
        <f t="shared" si="42"/>
        <v>0</v>
      </c>
      <c r="P307" s="260">
        <f t="shared" si="37"/>
        <v>0</v>
      </c>
      <c r="Q307" s="261">
        <f t="shared" si="38"/>
        <v>0</v>
      </c>
      <c r="R307" s="260">
        <f t="shared" si="39"/>
        <v>0</v>
      </c>
      <c r="S307" s="261">
        <f t="shared" si="40"/>
        <v>0</v>
      </c>
      <c r="T307" s="258">
        <f t="shared" si="43"/>
        <v>0</v>
      </c>
      <c r="U307" s="259">
        <f t="shared" si="44"/>
        <v>0</v>
      </c>
    </row>
    <row r="308" spans="1:21" ht="20.25">
      <c r="A308" s="78"/>
      <c r="B308" s="270"/>
      <c r="C308" s="79"/>
      <c r="D308" s="80"/>
      <c r="E308" s="81"/>
      <c r="F308" s="31">
        <f t="shared" si="36"/>
      </c>
      <c r="G308" s="303">
        <f>IF(D308="","",VLOOKUP(F308,'Plan Comptable Général Commenté'!$C$5:$D$570,2,0))</f>
      </c>
      <c r="H308" s="82"/>
      <c r="I308" s="281">
        <f>IF(H308="","",VLOOKUP(H308,'Comptes Analytiques'!$A$8:$B$51,2,0))</f>
      </c>
      <c r="J308" s="33"/>
      <c r="K308" s="84"/>
      <c r="L308" s="84"/>
      <c r="M308" s="305"/>
      <c r="N308" s="255">
        <f t="shared" si="41"/>
        <v>0</v>
      </c>
      <c r="O308" s="261">
        <f t="shared" si="42"/>
        <v>0</v>
      </c>
      <c r="P308" s="260">
        <f t="shared" si="37"/>
        <v>0</v>
      </c>
      <c r="Q308" s="261">
        <f t="shared" si="38"/>
        <v>0</v>
      </c>
      <c r="R308" s="260">
        <f t="shared" si="39"/>
        <v>0</v>
      </c>
      <c r="S308" s="261">
        <f t="shared" si="40"/>
        <v>0</v>
      </c>
      <c r="T308" s="258">
        <f t="shared" si="43"/>
        <v>0</v>
      </c>
      <c r="U308" s="259">
        <f t="shared" si="44"/>
        <v>0</v>
      </c>
    </row>
    <row r="309" spans="1:21" ht="20.25">
      <c r="A309" s="78"/>
      <c r="B309" s="270"/>
      <c r="C309" s="79"/>
      <c r="D309" s="80"/>
      <c r="E309" s="81"/>
      <c r="F309" s="31">
        <f t="shared" si="36"/>
      </c>
      <c r="G309" s="303">
        <f>IF(D309="","",VLOOKUP(F309,'Plan Comptable Général Commenté'!$C$5:$D$570,2,0))</f>
      </c>
      <c r="H309" s="82"/>
      <c r="I309" s="281">
        <f>IF(H309="","",VLOOKUP(H309,'Comptes Analytiques'!$A$8:$B$51,2,0))</f>
      </c>
      <c r="J309" s="33"/>
      <c r="K309" s="84"/>
      <c r="L309" s="84"/>
      <c r="M309" s="305"/>
      <c r="N309" s="255">
        <f t="shared" si="41"/>
        <v>0</v>
      </c>
      <c r="O309" s="261">
        <f t="shared" si="42"/>
        <v>0</v>
      </c>
      <c r="P309" s="260">
        <f t="shared" si="37"/>
        <v>0</v>
      </c>
      <c r="Q309" s="261">
        <f t="shared" si="38"/>
        <v>0</v>
      </c>
      <c r="R309" s="260">
        <f t="shared" si="39"/>
        <v>0</v>
      </c>
      <c r="S309" s="261">
        <f t="shared" si="40"/>
        <v>0</v>
      </c>
      <c r="T309" s="258">
        <f t="shared" si="43"/>
        <v>0</v>
      </c>
      <c r="U309" s="259">
        <f t="shared" si="44"/>
        <v>0</v>
      </c>
    </row>
    <row r="310" spans="1:21" ht="20.25">
      <c r="A310" s="78"/>
      <c r="B310" s="270"/>
      <c r="C310" s="79"/>
      <c r="D310" s="80"/>
      <c r="E310" s="81"/>
      <c r="F310" s="31">
        <f t="shared" si="36"/>
      </c>
      <c r="G310" s="303">
        <f>IF(D310="","",VLOOKUP(F310,'Plan Comptable Général Commenté'!$C$5:$D$570,2,0))</f>
      </c>
      <c r="H310" s="82"/>
      <c r="I310" s="281">
        <f>IF(H310="","",VLOOKUP(H310,'Comptes Analytiques'!$A$8:$B$51,2,0))</f>
      </c>
      <c r="J310" s="33"/>
      <c r="K310" s="84"/>
      <c r="L310" s="84"/>
      <c r="M310" s="305"/>
      <c r="N310" s="255">
        <f t="shared" si="41"/>
        <v>0</v>
      </c>
      <c r="O310" s="261">
        <f t="shared" si="42"/>
        <v>0</v>
      </c>
      <c r="P310" s="260">
        <f t="shared" si="37"/>
        <v>0</v>
      </c>
      <c r="Q310" s="261">
        <f t="shared" si="38"/>
        <v>0</v>
      </c>
      <c r="R310" s="260">
        <f t="shared" si="39"/>
        <v>0</v>
      </c>
      <c r="S310" s="261">
        <f t="shared" si="40"/>
        <v>0</v>
      </c>
      <c r="T310" s="258">
        <f t="shared" si="43"/>
        <v>0</v>
      </c>
      <c r="U310" s="259">
        <f t="shared" si="44"/>
        <v>0</v>
      </c>
    </row>
    <row r="311" spans="1:21" ht="20.25">
      <c r="A311" s="78"/>
      <c r="B311" s="270"/>
      <c r="C311" s="79"/>
      <c r="D311" s="80"/>
      <c r="E311" s="81"/>
      <c r="F311" s="31">
        <f t="shared" si="36"/>
      </c>
      <c r="G311" s="303">
        <f>IF(D311="","",VLOOKUP(F311,'Plan Comptable Général Commenté'!$C$5:$D$570,2,0))</f>
      </c>
      <c r="H311" s="82"/>
      <c r="I311" s="281">
        <f>IF(H311="","",VLOOKUP(H311,'Comptes Analytiques'!$A$8:$B$51,2,0))</f>
      </c>
      <c r="J311" s="33"/>
      <c r="K311" s="84"/>
      <c r="L311" s="84"/>
      <c r="M311" s="305"/>
      <c r="N311" s="255">
        <f t="shared" si="41"/>
        <v>0</v>
      </c>
      <c r="O311" s="261">
        <f t="shared" si="42"/>
        <v>0</v>
      </c>
      <c r="P311" s="260">
        <f t="shared" si="37"/>
        <v>0</v>
      </c>
      <c r="Q311" s="261">
        <f t="shared" si="38"/>
        <v>0</v>
      </c>
      <c r="R311" s="260">
        <f t="shared" si="39"/>
        <v>0</v>
      </c>
      <c r="S311" s="261">
        <f t="shared" si="40"/>
        <v>0</v>
      </c>
      <c r="T311" s="258">
        <f t="shared" si="43"/>
        <v>0</v>
      </c>
      <c r="U311" s="259">
        <f t="shared" si="44"/>
        <v>0</v>
      </c>
    </row>
    <row r="312" spans="1:21" ht="20.25">
      <c r="A312" s="78"/>
      <c r="B312" s="270"/>
      <c r="C312" s="79"/>
      <c r="D312" s="80"/>
      <c r="E312" s="81"/>
      <c r="F312" s="31">
        <f t="shared" si="36"/>
      </c>
      <c r="G312" s="303">
        <f>IF(D312="","",VLOOKUP(F312,'Plan Comptable Général Commenté'!$C$5:$D$570,2,0))</f>
      </c>
      <c r="H312" s="82"/>
      <c r="I312" s="281">
        <f>IF(H312="","",VLOOKUP(H312,'Comptes Analytiques'!$A$8:$B$51,2,0))</f>
      </c>
      <c r="J312" s="33"/>
      <c r="K312" s="84"/>
      <c r="L312" s="84"/>
      <c r="M312" s="305"/>
      <c r="N312" s="255">
        <f t="shared" si="41"/>
        <v>0</v>
      </c>
      <c r="O312" s="261">
        <f t="shared" si="42"/>
        <v>0</v>
      </c>
      <c r="P312" s="260">
        <f t="shared" si="37"/>
        <v>0</v>
      </c>
      <c r="Q312" s="261">
        <f t="shared" si="38"/>
        <v>0</v>
      </c>
      <c r="R312" s="260">
        <f t="shared" si="39"/>
        <v>0</v>
      </c>
      <c r="S312" s="261">
        <f t="shared" si="40"/>
        <v>0</v>
      </c>
      <c r="T312" s="258">
        <f t="shared" si="43"/>
        <v>0</v>
      </c>
      <c r="U312" s="259">
        <f t="shared" si="44"/>
        <v>0</v>
      </c>
    </row>
    <row r="313" spans="1:21" ht="20.25">
      <c r="A313" s="78"/>
      <c r="B313" s="270"/>
      <c r="C313" s="79"/>
      <c r="D313" s="80"/>
      <c r="E313" s="81"/>
      <c r="F313" s="31">
        <f t="shared" si="36"/>
      </c>
      <c r="G313" s="303">
        <f>IF(D313="","",VLOOKUP(F313,'Plan Comptable Général Commenté'!$C$5:$D$570,2,0))</f>
      </c>
      <c r="H313" s="82"/>
      <c r="I313" s="281">
        <f>IF(H313="","",VLOOKUP(H313,'Comptes Analytiques'!$A$8:$B$51,2,0))</f>
      </c>
      <c r="J313" s="33"/>
      <c r="K313" s="84"/>
      <c r="L313" s="84"/>
      <c r="M313" s="305"/>
      <c r="N313" s="255">
        <f t="shared" si="41"/>
        <v>0</v>
      </c>
      <c r="O313" s="261">
        <f t="shared" si="42"/>
        <v>0</v>
      </c>
      <c r="P313" s="260">
        <f t="shared" si="37"/>
        <v>0</v>
      </c>
      <c r="Q313" s="261">
        <f t="shared" si="38"/>
        <v>0</v>
      </c>
      <c r="R313" s="260">
        <f t="shared" si="39"/>
        <v>0</v>
      </c>
      <c r="S313" s="261">
        <f t="shared" si="40"/>
        <v>0</v>
      </c>
      <c r="T313" s="258">
        <f t="shared" si="43"/>
        <v>0</v>
      </c>
      <c r="U313" s="259">
        <f t="shared" si="44"/>
        <v>0</v>
      </c>
    </row>
    <row r="314" spans="1:21" ht="20.25">
      <c r="A314" s="78"/>
      <c r="B314" s="270"/>
      <c r="C314" s="79"/>
      <c r="D314" s="80"/>
      <c r="E314" s="81"/>
      <c r="F314" s="31">
        <f t="shared" si="36"/>
      </c>
      <c r="G314" s="303">
        <f>IF(D314="","",VLOOKUP(F314,'Plan Comptable Général Commenté'!$C$5:$D$570,2,0))</f>
      </c>
      <c r="H314" s="82"/>
      <c r="I314" s="281">
        <f>IF(H314="","",VLOOKUP(H314,'Comptes Analytiques'!$A$8:$B$51,2,0))</f>
      </c>
      <c r="J314" s="33"/>
      <c r="K314" s="84"/>
      <c r="L314" s="84"/>
      <c r="M314" s="305"/>
      <c r="N314" s="255">
        <f t="shared" si="41"/>
        <v>0</v>
      </c>
      <c r="O314" s="261">
        <f t="shared" si="42"/>
        <v>0</v>
      </c>
      <c r="P314" s="260">
        <f t="shared" si="37"/>
        <v>0</v>
      </c>
      <c r="Q314" s="261">
        <f t="shared" si="38"/>
        <v>0</v>
      </c>
      <c r="R314" s="260">
        <f t="shared" si="39"/>
        <v>0</v>
      </c>
      <c r="S314" s="261">
        <f t="shared" si="40"/>
        <v>0</v>
      </c>
      <c r="T314" s="258">
        <f t="shared" si="43"/>
        <v>0</v>
      </c>
      <c r="U314" s="259">
        <f t="shared" si="44"/>
        <v>0</v>
      </c>
    </row>
    <row r="315" spans="1:21" ht="20.25">
      <c r="A315" s="78"/>
      <c r="B315" s="270"/>
      <c r="C315" s="79"/>
      <c r="D315" s="80"/>
      <c r="E315" s="81"/>
      <c r="F315" s="31">
        <f t="shared" si="36"/>
      </c>
      <c r="G315" s="303">
        <f>IF(D315="","",VLOOKUP(F315,'Plan Comptable Général Commenté'!$C$5:$D$570,2,0))</f>
      </c>
      <c r="H315" s="82"/>
      <c r="I315" s="281">
        <f>IF(H315="","",VLOOKUP(H315,'Comptes Analytiques'!$A$8:$B$51,2,0))</f>
      </c>
      <c r="J315" s="33"/>
      <c r="K315" s="84"/>
      <c r="L315" s="84"/>
      <c r="M315" s="305"/>
      <c r="N315" s="255">
        <f t="shared" si="41"/>
        <v>0</v>
      </c>
      <c r="O315" s="261">
        <f t="shared" si="42"/>
        <v>0</v>
      </c>
      <c r="P315" s="260">
        <f t="shared" si="37"/>
        <v>0</v>
      </c>
      <c r="Q315" s="261">
        <f t="shared" si="38"/>
        <v>0</v>
      </c>
      <c r="R315" s="260">
        <f t="shared" si="39"/>
        <v>0</v>
      </c>
      <c r="S315" s="261">
        <f t="shared" si="40"/>
        <v>0</v>
      </c>
      <c r="T315" s="258">
        <f t="shared" si="43"/>
        <v>0</v>
      </c>
      <c r="U315" s="259">
        <f t="shared" si="44"/>
        <v>0</v>
      </c>
    </row>
    <row r="316" spans="1:21" ht="20.25">
      <c r="A316" s="78"/>
      <c r="B316" s="270"/>
      <c r="C316" s="79"/>
      <c r="D316" s="80"/>
      <c r="E316" s="81"/>
      <c r="F316" s="31">
        <f t="shared" si="36"/>
      </c>
      <c r="G316" s="303">
        <f>IF(D316="","",VLOOKUP(F316,'Plan Comptable Général Commenté'!$C$5:$D$570,2,0))</f>
      </c>
      <c r="H316" s="82"/>
      <c r="I316" s="281">
        <f>IF(H316="","",VLOOKUP(H316,'Comptes Analytiques'!$A$8:$B$51,2,0))</f>
      </c>
      <c r="J316" s="33"/>
      <c r="K316" s="84"/>
      <c r="L316" s="84"/>
      <c r="M316" s="305"/>
      <c r="N316" s="255">
        <f t="shared" si="41"/>
        <v>0</v>
      </c>
      <c r="O316" s="261">
        <f t="shared" si="42"/>
        <v>0</v>
      </c>
      <c r="P316" s="260">
        <f t="shared" si="37"/>
        <v>0</v>
      </c>
      <c r="Q316" s="261">
        <f t="shared" si="38"/>
        <v>0</v>
      </c>
      <c r="R316" s="260">
        <f t="shared" si="39"/>
        <v>0</v>
      </c>
      <c r="S316" s="261">
        <f t="shared" si="40"/>
        <v>0</v>
      </c>
      <c r="T316" s="258">
        <f t="shared" si="43"/>
        <v>0</v>
      </c>
      <c r="U316" s="259">
        <f t="shared" si="44"/>
        <v>0</v>
      </c>
    </row>
    <row r="317" spans="1:21" ht="20.25">
      <c r="A317" s="78"/>
      <c r="B317" s="270"/>
      <c r="C317" s="79"/>
      <c r="D317" s="80"/>
      <c r="E317" s="81"/>
      <c r="F317" s="31">
        <f t="shared" si="36"/>
      </c>
      <c r="G317" s="303">
        <f>IF(D317="","",VLOOKUP(F317,'Plan Comptable Général Commenté'!$C$5:$D$570,2,0))</f>
      </c>
      <c r="H317" s="82"/>
      <c r="I317" s="281">
        <f>IF(H317="","",VLOOKUP(H317,'Comptes Analytiques'!$A$8:$B$51,2,0))</f>
      </c>
      <c r="J317" s="33"/>
      <c r="K317" s="84"/>
      <c r="L317" s="84"/>
      <c r="M317" s="305"/>
      <c r="N317" s="255">
        <f t="shared" si="41"/>
        <v>0</v>
      </c>
      <c r="O317" s="261">
        <f t="shared" si="42"/>
        <v>0</v>
      </c>
      <c r="P317" s="260">
        <f t="shared" si="37"/>
        <v>0</v>
      </c>
      <c r="Q317" s="261">
        <f t="shared" si="38"/>
        <v>0</v>
      </c>
      <c r="R317" s="260">
        <f t="shared" si="39"/>
        <v>0</v>
      </c>
      <c r="S317" s="261">
        <f t="shared" si="40"/>
        <v>0</v>
      </c>
      <c r="T317" s="258">
        <f t="shared" si="43"/>
        <v>0</v>
      </c>
      <c r="U317" s="259">
        <f t="shared" si="44"/>
        <v>0</v>
      </c>
    </row>
    <row r="318" spans="1:21" ht="20.25">
      <c r="A318" s="78"/>
      <c r="B318" s="270"/>
      <c r="C318" s="79"/>
      <c r="D318" s="80"/>
      <c r="E318" s="81"/>
      <c r="F318" s="31">
        <f t="shared" si="36"/>
      </c>
      <c r="G318" s="303">
        <f>IF(D318="","",VLOOKUP(F318,'Plan Comptable Général Commenté'!$C$5:$D$570,2,0))</f>
      </c>
      <c r="H318" s="82"/>
      <c r="I318" s="281">
        <f>IF(H318="","",VLOOKUP(H318,'Comptes Analytiques'!$A$8:$B$51,2,0))</f>
      </c>
      <c r="J318" s="33"/>
      <c r="K318" s="84"/>
      <c r="L318" s="84"/>
      <c r="M318" s="305"/>
      <c r="N318" s="255">
        <f t="shared" si="41"/>
        <v>0</v>
      </c>
      <c r="O318" s="261">
        <f t="shared" si="42"/>
        <v>0</v>
      </c>
      <c r="P318" s="260">
        <f t="shared" si="37"/>
        <v>0</v>
      </c>
      <c r="Q318" s="261">
        <f t="shared" si="38"/>
        <v>0</v>
      </c>
      <c r="R318" s="260">
        <f t="shared" si="39"/>
        <v>0</v>
      </c>
      <c r="S318" s="261">
        <f t="shared" si="40"/>
        <v>0</v>
      </c>
      <c r="T318" s="258">
        <f t="shared" si="43"/>
        <v>0</v>
      </c>
      <c r="U318" s="259">
        <f t="shared" si="44"/>
        <v>0</v>
      </c>
    </row>
    <row r="319" spans="1:21" ht="20.25">
      <c r="A319" s="78"/>
      <c r="B319" s="270"/>
      <c r="C319" s="79"/>
      <c r="D319" s="80"/>
      <c r="E319" s="81"/>
      <c r="F319" s="31">
        <f t="shared" si="36"/>
      </c>
      <c r="G319" s="303">
        <f>IF(D319="","",VLOOKUP(F319,'Plan Comptable Général Commenté'!$C$5:$D$570,2,0))</f>
      </c>
      <c r="H319" s="82"/>
      <c r="I319" s="281">
        <f>IF(H319="","",VLOOKUP(H319,'Comptes Analytiques'!$A$8:$B$51,2,0))</f>
      </c>
      <c r="J319" s="33"/>
      <c r="K319" s="84"/>
      <c r="L319" s="84"/>
      <c r="M319" s="305"/>
      <c r="N319" s="255">
        <f t="shared" si="41"/>
        <v>0</v>
      </c>
      <c r="O319" s="261">
        <f t="shared" si="42"/>
        <v>0</v>
      </c>
      <c r="P319" s="260">
        <f t="shared" si="37"/>
        <v>0</v>
      </c>
      <c r="Q319" s="261">
        <f t="shared" si="38"/>
        <v>0</v>
      </c>
      <c r="R319" s="260">
        <f t="shared" si="39"/>
        <v>0</v>
      </c>
      <c r="S319" s="261">
        <f t="shared" si="40"/>
        <v>0</v>
      </c>
      <c r="T319" s="258">
        <f t="shared" si="43"/>
        <v>0</v>
      </c>
      <c r="U319" s="259">
        <f t="shared" si="44"/>
        <v>0</v>
      </c>
    </row>
    <row r="320" spans="1:21" ht="20.25">
      <c r="A320" s="78"/>
      <c r="B320" s="270"/>
      <c r="C320" s="79"/>
      <c r="D320" s="80"/>
      <c r="E320" s="81"/>
      <c r="F320" s="31">
        <f t="shared" si="36"/>
      </c>
      <c r="G320" s="303">
        <f>IF(D320="","",VLOOKUP(F320,'Plan Comptable Général Commenté'!$C$5:$D$570,2,0))</f>
      </c>
      <c r="H320" s="82"/>
      <c r="I320" s="281">
        <f>IF(H320="","",VLOOKUP(H320,'Comptes Analytiques'!$A$8:$B$51,2,0))</f>
      </c>
      <c r="J320" s="33"/>
      <c r="K320" s="84"/>
      <c r="L320" s="84"/>
      <c r="M320" s="305"/>
      <c r="N320" s="255">
        <f t="shared" si="41"/>
        <v>0</v>
      </c>
      <c r="O320" s="261">
        <f t="shared" si="42"/>
        <v>0</v>
      </c>
      <c r="P320" s="260">
        <f t="shared" si="37"/>
        <v>0</v>
      </c>
      <c r="Q320" s="261">
        <f t="shared" si="38"/>
        <v>0</v>
      </c>
      <c r="R320" s="260">
        <f t="shared" si="39"/>
        <v>0</v>
      </c>
      <c r="S320" s="261">
        <f t="shared" si="40"/>
        <v>0</v>
      </c>
      <c r="T320" s="258">
        <f t="shared" si="43"/>
        <v>0</v>
      </c>
      <c r="U320" s="259">
        <f t="shared" si="44"/>
        <v>0</v>
      </c>
    </row>
    <row r="321" spans="1:21" ht="20.25">
      <c r="A321" s="78"/>
      <c r="B321" s="270"/>
      <c r="C321" s="79"/>
      <c r="D321" s="80"/>
      <c r="E321" s="81"/>
      <c r="F321" s="31">
        <f t="shared" si="36"/>
      </c>
      <c r="G321" s="303">
        <f>IF(D321="","",VLOOKUP(F321,'Plan Comptable Général Commenté'!$C$5:$D$570,2,0))</f>
      </c>
      <c r="H321" s="82"/>
      <c r="I321" s="281">
        <f>IF(H321="","",VLOOKUP(H321,'Comptes Analytiques'!$A$8:$B$51,2,0))</f>
      </c>
      <c r="J321" s="33"/>
      <c r="K321" s="84"/>
      <c r="L321" s="84"/>
      <c r="M321" s="305"/>
      <c r="N321" s="255">
        <f t="shared" si="41"/>
        <v>0</v>
      </c>
      <c r="O321" s="261">
        <f t="shared" si="42"/>
        <v>0</v>
      </c>
      <c r="P321" s="260">
        <f t="shared" si="37"/>
        <v>0</v>
      </c>
      <c r="Q321" s="261">
        <f t="shared" si="38"/>
        <v>0</v>
      </c>
      <c r="R321" s="260">
        <f t="shared" si="39"/>
        <v>0</v>
      </c>
      <c r="S321" s="261">
        <f t="shared" si="40"/>
        <v>0</v>
      </c>
      <c r="T321" s="258">
        <f t="shared" si="43"/>
        <v>0</v>
      </c>
      <c r="U321" s="259">
        <f t="shared" si="44"/>
        <v>0</v>
      </c>
    </row>
    <row r="322" spans="1:21" ht="20.25">
      <c r="A322" s="78"/>
      <c r="B322" s="270"/>
      <c r="C322" s="79"/>
      <c r="D322" s="80"/>
      <c r="E322" s="81"/>
      <c r="F322" s="31">
        <f t="shared" si="36"/>
      </c>
      <c r="G322" s="303">
        <f>IF(D322="","",VLOOKUP(F322,'Plan Comptable Général Commenté'!$C$5:$D$570,2,0))</f>
      </c>
      <c r="H322" s="82"/>
      <c r="I322" s="281">
        <f>IF(H322="","",VLOOKUP(H322,'Comptes Analytiques'!$A$8:$B$51,2,0))</f>
      </c>
      <c r="J322" s="33"/>
      <c r="K322" s="84"/>
      <c r="L322" s="84"/>
      <c r="M322" s="305"/>
      <c r="N322" s="255">
        <f t="shared" si="41"/>
        <v>0</v>
      </c>
      <c r="O322" s="261">
        <f t="shared" si="42"/>
        <v>0</v>
      </c>
      <c r="P322" s="260">
        <f t="shared" si="37"/>
        <v>0</v>
      </c>
      <c r="Q322" s="261">
        <f t="shared" si="38"/>
        <v>0</v>
      </c>
      <c r="R322" s="260">
        <f t="shared" si="39"/>
        <v>0</v>
      </c>
      <c r="S322" s="261">
        <f t="shared" si="40"/>
        <v>0</v>
      </c>
      <c r="T322" s="258">
        <f t="shared" si="43"/>
        <v>0</v>
      </c>
      <c r="U322" s="259">
        <f t="shared" si="44"/>
        <v>0</v>
      </c>
    </row>
    <row r="323" spans="1:21" ht="20.25">
      <c r="A323" s="78"/>
      <c r="B323" s="270"/>
      <c r="C323" s="79"/>
      <c r="D323" s="80"/>
      <c r="E323" s="81"/>
      <c r="F323" s="31">
        <f t="shared" si="36"/>
      </c>
      <c r="G323" s="303">
        <f>IF(D323="","",VLOOKUP(F323,'Plan Comptable Général Commenté'!$C$5:$D$570,2,0))</f>
      </c>
      <c r="H323" s="82"/>
      <c r="I323" s="281">
        <f>IF(H323="","",VLOOKUP(H323,'Comptes Analytiques'!$A$8:$B$51,2,0))</f>
      </c>
      <c r="J323" s="33"/>
      <c r="K323" s="84"/>
      <c r="L323" s="84"/>
      <c r="M323" s="305"/>
      <c r="N323" s="255">
        <f t="shared" si="41"/>
        <v>0</v>
      </c>
      <c r="O323" s="261">
        <f t="shared" si="42"/>
        <v>0</v>
      </c>
      <c r="P323" s="260">
        <f t="shared" si="37"/>
        <v>0</v>
      </c>
      <c r="Q323" s="261">
        <f t="shared" si="38"/>
        <v>0</v>
      </c>
      <c r="R323" s="260">
        <f t="shared" si="39"/>
        <v>0</v>
      </c>
      <c r="S323" s="261">
        <f t="shared" si="40"/>
        <v>0</v>
      </c>
      <c r="T323" s="258">
        <f t="shared" si="43"/>
        <v>0</v>
      </c>
      <c r="U323" s="259">
        <f t="shared" si="44"/>
        <v>0</v>
      </c>
    </row>
    <row r="324" spans="1:21" ht="20.25">
      <c r="A324" s="78"/>
      <c r="B324" s="270"/>
      <c r="C324" s="79"/>
      <c r="D324" s="80"/>
      <c r="E324" s="81"/>
      <c r="F324" s="31">
        <f t="shared" si="36"/>
      </c>
      <c r="G324" s="303">
        <f>IF(D324="","",VLOOKUP(F324,'Plan Comptable Général Commenté'!$C$5:$D$570,2,0))</f>
      </c>
      <c r="H324" s="82"/>
      <c r="I324" s="281">
        <f>IF(H324="","",VLOOKUP(H324,'Comptes Analytiques'!$A$8:$B$51,2,0))</f>
      </c>
      <c r="J324" s="33"/>
      <c r="K324" s="84"/>
      <c r="L324" s="84"/>
      <c r="M324" s="305"/>
      <c r="N324" s="255">
        <f t="shared" si="41"/>
        <v>0</v>
      </c>
      <c r="O324" s="261">
        <f t="shared" si="42"/>
        <v>0</v>
      </c>
      <c r="P324" s="260">
        <f t="shared" si="37"/>
        <v>0</v>
      </c>
      <c r="Q324" s="261">
        <f t="shared" si="38"/>
        <v>0</v>
      </c>
      <c r="R324" s="260">
        <f t="shared" si="39"/>
        <v>0</v>
      </c>
      <c r="S324" s="261">
        <f t="shared" si="40"/>
        <v>0</v>
      </c>
      <c r="T324" s="258">
        <f t="shared" si="43"/>
        <v>0</v>
      </c>
      <c r="U324" s="259">
        <f t="shared" si="44"/>
        <v>0</v>
      </c>
    </row>
    <row r="325" spans="1:21" ht="20.25">
      <c r="A325" s="78"/>
      <c r="B325" s="270"/>
      <c r="C325" s="79"/>
      <c r="D325" s="80"/>
      <c r="E325" s="81"/>
      <c r="F325" s="31">
        <f t="shared" si="36"/>
      </c>
      <c r="G325" s="303">
        <f>IF(D325="","",VLOOKUP(F325,'Plan Comptable Général Commenté'!$C$5:$D$570,2,0))</f>
      </c>
      <c r="H325" s="82"/>
      <c r="I325" s="281">
        <f>IF(H325="","",VLOOKUP(H325,'Comptes Analytiques'!$A$8:$B$51,2,0))</f>
      </c>
      <c r="J325" s="33"/>
      <c r="K325" s="84"/>
      <c r="L325" s="84"/>
      <c r="M325" s="305"/>
      <c r="N325" s="255">
        <f t="shared" si="41"/>
        <v>0</v>
      </c>
      <c r="O325" s="261">
        <f t="shared" si="42"/>
        <v>0</v>
      </c>
      <c r="P325" s="260">
        <f t="shared" si="37"/>
        <v>0</v>
      </c>
      <c r="Q325" s="261">
        <f t="shared" si="38"/>
        <v>0</v>
      </c>
      <c r="R325" s="260">
        <f t="shared" si="39"/>
        <v>0</v>
      </c>
      <c r="S325" s="261">
        <f t="shared" si="40"/>
        <v>0</v>
      </c>
      <c r="T325" s="258">
        <f t="shared" si="43"/>
        <v>0</v>
      </c>
      <c r="U325" s="259">
        <f t="shared" si="44"/>
        <v>0</v>
      </c>
    </row>
    <row r="326" spans="1:21" ht="20.25">
      <c r="A326" s="78"/>
      <c r="B326" s="270"/>
      <c r="C326" s="79"/>
      <c r="D326" s="80"/>
      <c r="E326" s="81"/>
      <c r="F326" s="31">
        <f t="shared" si="36"/>
      </c>
      <c r="G326" s="303">
        <f>IF(D326="","",VLOOKUP(F326,'Plan Comptable Général Commenté'!$C$5:$D$570,2,0))</f>
      </c>
      <c r="H326" s="82"/>
      <c r="I326" s="281">
        <f>IF(H326="","",VLOOKUP(H326,'Comptes Analytiques'!$A$8:$B$51,2,0))</f>
      </c>
      <c r="J326" s="33"/>
      <c r="K326" s="84"/>
      <c r="L326" s="84"/>
      <c r="M326" s="305"/>
      <c r="N326" s="255">
        <f t="shared" si="41"/>
        <v>0</v>
      </c>
      <c r="O326" s="261">
        <f t="shared" si="42"/>
        <v>0</v>
      </c>
      <c r="P326" s="260">
        <f t="shared" si="37"/>
        <v>0</v>
      </c>
      <c r="Q326" s="261">
        <f t="shared" si="38"/>
        <v>0</v>
      </c>
      <c r="R326" s="260">
        <f t="shared" si="39"/>
        <v>0</v>
      </c>
      <c r="S326" s="261">
        <f t="shared" si="40"/>
        <v>0</v>
      </c>
      <c r="T326" s="258">
        <f t="shared" si="43"/>
        <v>0</v>
      </c>
      <c r="U326" s="259">
        <f t="shared" si="44"/>
        <v>0</v>
      </c>
    </row>
    <row r="327" spans="1:21" ht="20.25">
      <c r="A327" s="78"/>
      <c r="B327" s="270"/>
      <c r="C327" s="79"/>
      <c r="D327" s="80"/>
      <c r="E327" s="81"/>
      <c r="F327" s="31">
        <f t="shared" si="36"/>
      </c>
      <c r="G327" s="303">
        <f>IF(D327="","",VLOOKUP(F327,'Plan Comptable Général Commenté'!$C$5:$D$570,2,0))</f>
      </c>
      <c r="H327" s="82"/>
      <c r="I327" s="281">
        <f>IF(H327="","",VLOOKUP(H327,'Comptes Analytiques'!$A$8:$B$51,2,0))</f>
      </c>
      <c r="J327" s="33"/>
      <c r="K327" s="84"/>
      <c r="L327" s="84"/>
      <c r="M327" s="305"/>
      <c r="N327" s="255">
        <f t="shared" si="41"/>
        <v>0</v>
      </c>
      <c r="O327" s="261">
        <f t="shared" si="42"/>
        <v>0</v>
      </c>
      <c r="P327" s="260">
        <f t="shared" si="37"/>
        <v>0</v>
      </c>
      <c r="Q327" s="261">
        <f t="shared" si="38"/>
        <v>0</v>
      </c>
      <c r="R327" s="260">
        <f t="shared" si="39"/>
        <v>0</v>
      </c>
      <c r="S327" s="261">
        <f t="shared" si="40"/>
        <v>0</v>
      </c>
      <c r="T327" s="258">
        <f t="shared" si="43"/>
        <v>0</v>
      </c>
      <c r="U327" s="259">
        <f t="shared" si="44"/>
        <v>0</v>
      </c>
    </row>
    <row r="328" spans="1:21" ht="20.25">
      <c r="A328" s="78"/>
      <c r="B328" s="270"/>
      <c r="C328" s="79"/>
      <c r="D328" s="80"/>
      <c r="E328" s="81"/>
      <c r="F328" s="31">
        <f t="shared" si="36"/>
      </c>
      <c r="G328" s="303">
        <f>IF(D328="","",VLOOKUP(F328,'Plan Comptable Général Commenté'!$C$5:$D$570,2,0))</f>
      </c>
      <c r="H328" s="82"/>
      <c r="I328" s="281">
        <f>IF(H328="","",VLOOKUP(H328,'Comptes Analytiques'!$A$8:$B$51,2,0))</f>
      </c>
      <c r="J328" s="33"/>
      <c r="K328" s="84"/>
      <c r="L328" s="84"/>
      <c r="M328" s="305"/>
      <c r="N328" s="255">
        <f t="shared" si="41"/>
        <v>0</v>
      </c>
      <c r="O328" s="261">
        <f t="shared" si="42"/>
        <v>0</v>
      </c>
      <c r="P328" s="260">
        <f t="shared" si="37"/>
        <v>0</v>
      </c>
      <c r="Q328" s="261">
        <f t="shared" si="38"/>
        <v>0</v>
      </c>
      <c r="R328" s="260">
        <f t="shared" si="39"/>
        <v>0</v>
      </c>
      <c r="S328" s="261">
        <f t="shared" si="40"/>
        <v>0</v>
      </c>
      <c r="T328" s="258">
        <f t="shared" si="43"/>
        <v>0</v>
      </c>
      <c r="U328" s="259">
        <f t="shared" si="44"/>
        <v>0</v>
      </c>
    </row>
    <row r="329" spans="1:21" ht="20.25">
      <c r="A329" s="78"/>
      <c r="B329" s="270"/>
      <c r="C329" s="79"/>
      <c r="D329" s="80"/>
      <c r="E329" s="81"/>
      <c r="F329" s="31">
        <f t="shared" si="36"/>
      </c>
      <c r="G329" s="303">
        <f>IF(D329="","",VLOOKUP(F329,'Plan Comptable Général Commenté'!$C$5:$D$570,2,0))</f>
      </c>
      <c r="H329" s="82"/>
      <c r="I329" s="281">
        <f>IF(H329="","",VLOOKUP(H329,'Comptes Analytiques'!$A$8:$B$51,2,0))</f>
      </c>
      <c r="J329" s="33"/>
      <c r="K329" s="84"/>
      <c r="L329" s="84"/>
      <c r="M329" s="305"/>
      <c r="N329" s="255">
        <f t="shared" si="41"/>
        <v>0</v>
      </c>
      <c r="O329" s="261">
        <f t="shared" si="42"/>
        <v>0</v>
      </c>
      <c r="P329" s="260">
        <f t="shared" si="37"/>
        <v>0</v>
      </c>
      <c r="Q329" s="261">
        <f t="shared" si="38"/>
        <v>0</v>
      </c>
      <c r="R329" s="260">
        <f t="shared" si="39"/>
        <v>0</v>
      </c>
      <c r="S329" s="261">
        <f t="shared" si="40"/>
        <v>0</v>
      </c>
      <c r="T329" s="258">
        <f t="shared" si="43"/>
        <v>0</v>
      </c>
      <c r="U329" s="259">
        <f t="shared" si="44"/>
        <v>0</v>
      </c>
    </row>
    <row r="330" spans="1:21" ht="20.25">
      <c r="A330" s="78"/>
      <c r="B330" s="270"/>
      <c r="C330" s="79"/>
      <c r="D330" s="80"/>
      <c r="E330" s="81"/>
      <c r="F330" s="31">
        <f aca="true" t="shared" si="45" ref="F330:F393">CONCATENATE(D330,E330)</f>
      </c>
      <c r="G330" s="303">
        <f>IF(D330="","",VLOOKUP(F330,'Plan Comptable Général Commenté'!$C$5:$D$570,2,0))</f>
      </c>
      <c r="H330" s="82"/>
      <c r="I330" s="281">
        <f>IF(H330="","",VLOOKUP(H330,'Comptes Analytiques'!$A$8:$B$51,2,0))</f>
      </c>
      <c r="J330" s="33"/>
      <c r="K330" s="84"/>
      <c r="L330" s="84"/>
      <c r="M330" s="305"/>
      <c r="N330" s="255">
        <f t="shared" si="41"/>
        <v>0</v>
      </c>
      <c r="O330" s="261">
        <f t="shared" si="42"/>
        <v>0</v>
      </c>
      <c r="P330" s="260">
        <f aca="true" t="shared" si="46" ref="P330:P393">IF(B330="C","",IF(B330="OD","",IF(B330="B1",IF(M330="*",K330,0),0)))</f>
        <v>0</v>
      </c>
      <c r="Q330" s="261">
        <f aca="true" t="shared" si="47" ref="Q330:Q393">IF(B330="C","",IF(B330="OD","",IF(B330="B1",IF(M330="*",L330,0),0)))</f>
        <v>0</v>
      </c>
      <c r="R330" s="260">
        <f aca="true" t="shared" si="48" ref="R330:R393">IF(B330="C","",IF(B330="OD","",IF(B330="B2",IF(M330="*",K330,0),0)))</f>
        <v>0</v>
      </c>
      <c r="S330" s="261">
        <f aca="true" t="shared" si="49" ref="S330:S393">IF(B330="C","",IF(B330="OD","",IF(B330="B2",IF(M330="*",L330,0),0)))</f>
        <v>0</v>
      </c>
      <c r="T330" s="258">
        <f t="shared" si="43"/>
        <v>0</v>
      </c>
      <c r="U330" s="259">
        <f t="shared" si="44"/>
        <v>0</v>
      </c>
    </row>
    <row r="331" spans="1:21" ht="20.25">
      <c r="A331" s="78"/>
      <c r="B331" s="270"/>
      <c r="C331" s="79"/>
      <c r="D331" s="80"/>
      <c r="E331" s="81"/>
      <c r="F331" s="31">
        <f t="shared" si="45"/>
      </c>
      <c r="G331" s="303">
        <f>IF(D331="","",VLOOKUP(F331,'Plan Comptable Général Commenté'!$C$5:$D$570,2,0))</f>
      </c>
      <c r="H331" s="82"/>
      <c r="I331" s="281">
        <f>IF(H331="","",VLOOKUP(H331,'Comptes Analytiques'!$A$8:$B$51,2,0))</f>
      </c>
      <c r="J331" s="33"/>
      <c r="K331" s="84"/>
      <c r="L331" s="84"/>
      <c r="M331" s="305"/>
      <c r="N331" s="255">
        <f aca="true" t="shared" si="50" ref="N331:N394">IF(B331="C","",IF(B331="OD","",IF(B331="B",IF(M331="*",K331,0),0)))</f>
        <v>0</v>
      </c>
      <c r="O331" s="261">
        <f aca="true" t="shared" si="51" ref="O331:O394">IF(B331="C","",IF(B331="OD","",IF(B331="B",IF(M331="*",L331,0),0)))</f>
        <v>0</v>
      </c>
      <c r="P331" s="260">
        <f t="shared" si="46"/>
        <v>0</v>
      </c>
      <c r="Q331" s="261">
        <f t="shared" si="47"/>
        <v>0</v>
      </c>
      <c r="R331" s="260">
        <f t="shared" si="48"/>
        <v>0</v>
      </c>
      <c r="S331" s="261">
        <f t="shared" si="49"/>
        <v>0</v>
      </c>
      <c r="T331" s="258">
        <f aca="true" t="shared" si="52" ref="T331:T394">IF(B331="C","",IF(B331="OD","",IF(B331="B3",IF(M331="*",K331,0),0)))</f>
        <v>0</v>
      </c>
      <c r="U331" s="259">
        <f aca="true" t="shared" si="53" ref="U331:U394">IF(B331="C","",IF(B331="OD","",IF(B331="B3",IF(M331="*",L331,0),0)))</f>
        <v>0</v>
      </c>
    </row>
    <row r="332" spans="1:21" ht="20.25">
      <c r="A332" s="78"/>
      <c r="B332" s="270"/>
      <c r="C332" s="79"/>
      <c r="D332" s="80"/>
      <c r="E332" s="81"/>
      <c r="F332" s="31">
        <f t="shared" si="45"/>
      </c>
      <c r="G332" s="303">
        <f>IF(D332="","",VLOOKUP(F332,'Plan Comptable Général Commenté'!$C$5:$D$570,2,0))</f>
      </c>
      <c r="H332" s="82"/>
      <c r="I332" s="281">
        <f>IF(H332="","",VLOOKUP(H332,'Comptes Analytiques'!$A$8:$B$51,2,0))</f>
      </c>
      <c r="J332" s="33"/>
      <c r="K332" s="84"/>
      <c r="L332" s="84"/>
      <c r="M332" s="305"/>
      <c r="N332" s="255">
        <f t="shared" si="50"/>
        <v>0</v>
      </c>
      <c r="O332" s="261">
        <f t="shared" si="51"/>
        <v>0</v>
      </c>
      <c r="P332" s="260">
        <f t="shared" si="46"/>
        <v>0</v>
      </c>
      <c r="Q332" s="261">
        <f t="shared" si="47"/>
        <v>0</v>
      </c>
      <c r="R332" s="260">
        <f t="shared" si="48"/>
        <v>0</v>
      </c>
      <c r="S332" s="261">
        <f t="shared" si="49"/>
        <v>0</v>
      </c>
      <c r="T332" s="258">
        <f t="shared" si="52"/>
        <v>0</v>
      </c>
      <c r="U332" s="259">
        <f t="shared" si="53"/>
        <v>0</v>
      </c>
    </row>
    <row r="333" spans="1:21" ht="20.25">
      <c r="A333" s="78"/>
      <c r="B333" s="270"/>
      <c r="C333" s="79"/>
      <c r="D333" s="80"/>
      <c r="E333" s="81"/>
      <c r="F333" s="31">
        <f t="shared" si="45"/>
      </c>
      <c r="G333" s="303">
        <f>IF(D333="","",VLOOKUP(F333,'Plan Comptable Général Commenté'!$C$5:$D$570,2,0))</f>
      </c>
      <c r="H333" s="82"/>
      <c r="I333" s="281">
        <f>IF(H333="","",VLOOKUP(H333,'Comptes Analytiques'!$A$8:$B$51,2,0))</f>
      </c>
      <c r="J333" s="33"/>
      <c r="K333" s="84"/>
      <c r="L333" s="84"/>
      <c r="M333" s="305"/>
      <c r="N333" s="255">
        <f t="shared" si="50"/>
        <v>0</v>
      </c>
      <c r="O333" s="261">
        <f t="shared" si="51"/>
        <v>0</v>
      </c>
      <c r="P333" s="260">
        <f t="shared" si="46"/>
        <v>0</v>
      </c>
      <c r="Q333" s="261">
        <f t="shared" si="47"/>
        <v>0</v>
      </c>
      <c r="R333" s="260">
        <f t="shared" si="48"/>
        <v>0</v>
      </c>
      <c r="S333" s="261">
        <f t="shared" si="49"/>
        <v>0</v>
      </c>
      <c r="T333" s="258">
        <f t="shared" si="52"/>
        <v>0</v>
      </c>
      <c r="U333" s="259">
        <f t="shared" si="53"/>
        <v>0</v>
      </c>
    </row>
    <row r="334" spans="1:21" ht="20.25">
      <c r="A334" s="78"/>
      <c r="B334" s="270"/>
      <c r="C334" s="79"/>
      <c r="D334" s="80"/>
      <c r="E334" s="81"/>
      <c r="F334" s="31">
        <f t="shared" si="45"/>
      </c>
      <c r="G334" s="303">
        <f>IF(D334="","",VLOOKUP(F334,'Plan Comptable Général Commenté'!$C$5:$D$570,2,0))</f>
      </c>
      <c r="H334" s="82"/>
      <c r="I334" s="281">
        <f>IF(H334="","",VLOOKUP(H334,'Comptes Analytiques'!$A$8:$B$51,2,0))</f>
      </c>
      <c r="J334" s="33"/>
      <c r="K334" s="84"/>
      <c r="L334" s="84"/>
      <c r="M334" s="305"/>
      <c r="N334" s="255">
        <f t="shared" si="50"/>
        <v>0</v>
      </c>
      <c r="O334" s="261">
        <f t="shared" si="51"/>
        <v>0</v>
      </c>
      <c r="P334" s="260">
        <f t="shared" si="46"/>
        <v>0</v>
      </c>
      <c r="Q334" s="261">
        <f t="shared" si="47"/>
        <v>0</v>
      </c>
      <c r="R334" s="260">
        <f t="shared" si="48"/>
        <v>0</v>
      </c>
      <c r="S334" s="261">
        <f t="shared" si="49"/>
        <v>0</v>
      </c>
      <c r="T334" s="258">
        <f t="shared" si="52"/>
        <v>0</v>
      </c>
      <c r="U334" s="259">
        <f t="shared" si="53"/>
        <v>0</v>
      </c>
    </row>
    <row r="335" spans="1:21" ht="20.25">
      <c r="A335" s="78"/>
      <c r="B335" s="270"/>
      <c r="C335" s="79"/>
      <c r="D335" s="80"/>
      <c r="E335" s="81"/>
      <c r="F335" s="31">
        <f t="shared" si="45"/>
      </c>
      <c r="G335" s="303">
        <f>IF(D335="","",VLOOKUP(F335,'Plan Comptable Général Commenté'!$C$5:$D$570,2,0))</f>
      </c>
      <c r="H335" s="82"/>
      <c r="I335" s="281">
        <f>IF(H335="","",VLOOKUP(H335,'Comptes Analytiques'!$A$8:$B$51,2,0))</f>
      </c>
      <c r="J335" s="33"/>
      <c r="K335" s="84"/>
      <c r="L335" s="84"/>
      <c r="M335" s="305"/>
      <c r="N335" s="255">
        <f t="shared" si="50"/>
        <v>0</v>
      </c>
      <c r="O335" s="261">
        <f t="shared" si="51"/>
        <v>0</v>
      </c>
      <c r="P335" s="260">
        <f t="shared" si="46"/>
        <v>0</v>
      </c>
      <c r="Q335" s="261">
        <f t="shared" si="47"/>
        <v>0</v>
      </c>
      <c r="R335" s="260">
        <f t="shared" si="48"/>
        <v>0</v>
      </c>
      <c r="S335" s="261">
        <f t="shared" si="49"/>
        <v>0</v>
      </c>
      <c r="T335" s="258">
        <f t="shared" si="52"/>
        <v>0</v>
      </c>
      <c r="U335" s="259">
        <f t="shared" si="53"/>
        <v>0</v>
      </c>
    </row>
    <row r="336" spans="1:21" ht="20.25">
      <c r="A336" s="78"/>
      <c r="B336" s="270"/>
      <c r="C336" s="79"/>
      <c r="D336" s="80"/>
      <c r="E336" s="81"/>
      <c r="F336" s="31">
        <f t="shared" si="45"/>
      </c>
      <c r="G336" s="303">
        <f>IF(D336="","",VLOOKUP(F336,'Plan Comptable Général Commenté'!$C$5:$D$570,2,0))</f>
      </c>
      <c r="H336" s="82"/>
      <c r="I336" s="281">
        <f>IF(H336="","",VLOOKUP(H336,'Comptes Analytiques'!$A$8:$B$51,2,0))</f>
      </c>
      <c r="J336" s="33"/>
      <c r="K336" s="84"/>
      <c r="L336" s="84"/>
      <c r="M336" s="305"/>
      <c r="N336" s="255">
        <f t="shared" si="50"/>
        <v>0</v>
      </c>
      <c r="O336" s="261">
        <f t="shared" si="51"/>
        <v>0</v>
      </c>
      <c r="P336" s="260">
        <f t="shared" si="46"/>
        <v>0</v>
      </c>
      <c r="Q336" s="261">
        <f t="shared" si="47"/>
        <v>0</v>
      </c>
      <c r="R336" s="260">
        <f t="shared" si="48"/>
        <v>0</v>
      </c>
      <c r="S336" s="261">
        <f t="shared" si="49"/>
        <v>0</v>
      </c>
      <c r="T336" s="258">
        <f t="shared" si="52"/>
        <v>0</v>
      </c>
      <c r="U336" s="259">
        <f t="shared" si="53"/>
        <v>0</v>
      </c>
    </row>
    <row r="337" spans="1:21" ht="20.25">
      <c r="A337" s="78"/>
      <c r="B337" s="270"/>
      <c r="C337" s="79"/>
      <c r="D337" s="80"/>
      <c r="E337" s="81"/>
      <c r="F337" s="31">
        <f t="shared" si="45"/>
      </c>
      <c r="G337" s="303">
        <f>IF(D337="","",VLOOKUP(F337,'Plan Comptable Général Commenté'!$C$5:$D$570,2,0))</f>
      </c>
      <c r="H337" s="82"/>
      <c r="I337" s="281">
        <f>IF(H337="","",VLOOKUP(H337,'Comptes Analytiques'!$A$8:$B$51,2,0))</f>
      </c>
      <c r="J337" s="33"/>
      <c r="K337" s="84"/>
      <c r="L337" s="84"/>
      <c r="M337" s="305"/>
      <c r="N337" s="255">
        <f t="shared" si="50"/>
        <v>0</v>
      </c>
      <c r="O337" s="261">
        <f t="shared" si="51"/>
        <v>0</v>
      </c>
      <c r="P337" s="260">
        <f t="shared" si="46"/>
        <v>0</v>
      </c>
      <c r="Q337" s="261">
        <f t="shared" si="47"/>
        <v>0</v>
      </c>
      <c r="R337" s="260">
        <f t="shared" si="48"/>
        <v>0</v>
      </c>
      <c r="S337" s="261">
        <f t="shared" si="49"/>
        <v>0</v>
      </c>
      <c r="T337" s="258">
        <f t="shared" si="52"/>
        <v>0</v>
      </c>
      <c r="U337" s="259">
        <f t="shared" si="53"/>
        <v>0</v>
      </c>
    </row>
    <row r="338" spans="1:21" ht="20.25">
      <c r="A338" s="78"/>
      <c r="B338" s="270"/>
      <c r="C338" s="79"/>
      <c r="D338" s="80"/>
      <c r="E338" s="81"/>
      <c r="F338" s="31">
        <f t="shared" si="45"/>
      </c>
      <c r="G338" s="303">
        <f>IF(D338="","",VLOOKUP(F338,'Plan Comptable Général Commenté'!$C$5:$D$570,2,0))</f>
      </c>
      <c r="H338" s="82"/>
      <c r="I338" s="281">
        <f>IF(H338="","",VLOOKUP(H338,'Comptes Analytiques'!$A$8:$B$51,2,0))</f>
      </c>
      <c r="J338" s="33"/>
      <c r="K338" s="84"/>
      <c r="L338" s="84"/>
      <c r="M338" s="305"/>
      <c r="N338" s="255">
        <f t="shared" si="50"/>
        <v>0</v>
      </c>
      <c r="O338" s="261">
        <f t="shared" si="51"/>
        <v>0</v>
      </c>
      <c r="P338" s="260">
        <f t="shared" si="46"/>
        <v>0</v>
      </c>
      <c r="Q338" s="261">
        <f t="shared" si="47"/>
        <v>0</v>
      </c>
      <c r="R338" s="260">
        <f t="shared" si="48"/>
        <v>0</v>
      </c>
      <c r="S338" s="261">
        <f t="shared" si="49"/>
        <v>0</v>
      </c>
      <c r="T338" s="258">
        <f t="shared" si="52"/>
        <v>0</v>
      </c>
      <c r="U338" s="259">
        <f t="shared" si="53"/>
        <v>0</v>
      </c>
    </row>
    <row r="339" spans="1:21" ht="20.25">
      <c r="A339" s="78"/>
      <c r="B339" s="270"/>
      <c r="C339" s="79"/>
      <c r="D339" s="80"/>
      <c r="E339" s="81"/>
      <c r="F339" s="31">
        <f t="shared" si="45"/>
      </c>
      <c r="G339" s="303">
        <f>IF(D339="","",VLOOKUP(F339,'Plan Comptable Général Commenté'!$C$5:$D$570,2,0))</f>
      </c>
      <c r="H339" s="82"/>
      <c r="I339" s="281">
        <f>IF(H339="","",VLOOKUP(H339,'Comptes Analytiques'!$A$8:$B$51,2,0))</f>
      </c>
      <c r="J339" s="33"/>
      <c r="K339" s="84"/>
      <c r="L339" s="84"/>
      <c r="M339" s="305"/>
      <c r="N339" s="255">
        <f t="shared" si="50"/>
        <v>0</v>
      </c>
      <c r="O339" s="261">
        <f t="shared" si="51"/>
        <v>0</v>
      </c>
      <c r="P339" s="260">
        <f t="shared" si="46"/>
        <v>0</v>
      </c>
      <c r="Q339" s="261">
        <f t="shared" si="47"/>
        <v>0</v>
      </c>
      <c r="R339" s="260">
        <f t="shared" si="48"/>
        <v>0</v>
      </c>
      <c r="S339" s="261">
        <f t="shared" si="49"/>
        <v>0</v>
      </c>
      <c r="T339" s="258">
        <f t="shared" si="52"/>
        <v>0</v>
      </c>
      <c r="U339" s="259">
        <f t="shared" si="53"/>
        <v>0</v>
      </c>
    </row>
    <row r="340" spans="1:21" ht="20.25">
      <c r="A340" s="78"/>
      <c r="B340" s="270"/>
      <c r="C340" s="79"/>
      <c r="D340" s="80"/>
      <c r="E340" s="81"/>
      <c r="F340" s="31">
        <f t="shared" si="45"/>
      </c>
      <c r="G340" s="303">
        <f>IF(D340="","",VLOOKUP(F340,'Plan Comptable Général Commenté'!$C$5:$D$570,2,0))</f>
      </c>
      <c r="H340" s="82"/>
      <c r="I340" s="281">
        <f>IF(H340="","",VLOOKUP(H340,'Comptes Analytiques'!$A$8:$B$51,2,0))</f>
      </c>
      <c r="J340" s="33"/>
      <c r="K340" s="84"/>
      <c r="L340" s="84"/>
      <c r="M340" s="305"/>
      <c r="N340" s="255">
        <f t="shared" si="50"/>
        <v>0</v>
      </c>
      <c r="O340" s="261">
        <f t="shared" si="51"/>
        <v>0</v>
      </c>
      <c r="P340" s="260">
        <f t="shared" si="46"/>
        <v>0</v>
      </c>
      <c r="Q340" s="261">
        <f t="shared" si="47"/>
        <v>0</v>
      </c>
      <c r="R340" s="260">
        <f t="shared" si="48"/>
        <v>0</v>
      </c>
      <c r="S340" s="261">
        <f t="shared" si="49"/>
        <v>0</v>
      </c>
      <c r="T340" s="258">
        <f t="shared" si="52"/>
        <v>0</v>
      </c>
      <c r="U340" s="259">
        <f t="shared" si="53"/>
        <v>0</v>
      </c>
    </row>
    <row r="341" spans="1:21" ht="20.25">
      <c r="A341" s="78"/>
      <c r="B341" s="270"/>
      <c r="C341" s="79"/>
      <c r="D341" s="80"/>
      <c r="E341" s="81"/>
      <c r="F341" s="31">
        <f t="shared" si="45"/>
      </c>
      <c r="G341" s="303">
        <f>IF(D341="","",VLOOKUP(F341,'Plan Comptable Général Commenté'!$C$5:$D$570,2,0))</f>
      </c>
      <c r="H341" s="82"/>
      <c r="I341" s="281">
        <f>IF(H341="","",VLOOKUP(H341,'Comptes Analytiques'!$A$8:$B$51,2,0))</f>
      </c>
      <c r="J341" s="33"/>
      <c r="K341" s="84"/>
      <c r="L341" s="84"/>
      <c r="M341" s="305"/>
      <c r="N341" s="255">
        <f t="shared" si="50"/>
        <v>0</v>
      </c>
      <c r="O341" s="261">
        <f t="shared" si="51"/>
        <v>0</v>
      </c>
      <c r="P341" s="260">
        <f t="shared" si="46"/>
        <v>0</v>
      </c>
      <c r="Q341" s="261">
        <f t="shared" si="47"/>
        <v>0</v>
      </c>
      <c r="R341" s="260">
        <f t="shared" si="48"/>
        <v>0</v>
      </c>
      <c r="S341" s="261">
        <f t="shared" si="49"/>
        <v>0</v>
      </c>
      <c r="T341" s="258">
        <f t="shared" si="52"/>
        <v>0</v>
      </c>
      <c r="U341" s="259">
        <f t="shared" si="53"/>
        <v>0</v>
      </c>
    </row>
    <row r="342" spans="1:21" ht="20.25">
      <c r="A342" s="78"/>
      <c r="B342" s="270"/>
      <c r="C342" s="79"/>
      <c r="D342" s="80"/>
      <c r="E342" s="81"/>
      <c r="F342" s="31">
        <f t="shared" si="45"/>
      </c>
      <c r="G342" s="303">
        <f>IF(D342="","",VLOOKUP(F342,'Plan Comptable Général Commenté'!$C$5:$D$570,2,0))</f>
      </c>
      <c r="H342" s="82"/>
      <c r="I342" s="281">
        <f>IF(H342="","",VLOOKUP(H342,'Comptes Analytiques'!$A$8:$B$51,2,0))</f>
      </c>
      <c r="J342" s="33"/>
      <c r="K342" s="84"/>
      <c r="L342" s="84"/>
      <c r="M342" s="305"/>
      <c r="N342" s="255">
        <f t="shared" si="50"/>
        <v>0</v>
      </c>
      <c r="O342" s="261">
        <f t="shared" si="51"/>
        <v>0</v>
      </c>
      <c r="P342" s="260">
        <f t="shared" si="46"/>
        <v>0</v>
      </c>
      <c r="Q342" s="261">
        <f t="shared" si="47"/>
        <v>0</v>
      </c>
      <c r="R342" s="260">
        <f t="shared" si="48"/>
        <v>0</v>
      </c>
      <c r="S342" s="261">
        <f t="shared" si="49"/>
        <v>0</v>
      </c>
      <c r="T342" s="258">
        <f t="shared" si="52"/>
        <v>0</v>
      </c>
      <c r="U342" s="259">
        <f t="shared" si="53"/>
        <v>0</v>
      </c>
    </row>
    <row r="343" spans="1:21" ht="20.25">
      <c r="A343" s="78"/>
      <c r="B343" s="270"/>
      <c r="C343" s="79"/>
      <c r="D343" s="80"/>
      <c r="E343" s="81"/>
      <c r="F343" s="31">
        <f t="shared" si="45"/>
      </c>
      <c r="G343" s="303">
        <f>IF(D343="","",VLOOKUP(F343,'Plan Comptable Général Commenté'!$C$5:$D$570,2,0))</f>
      </c>
      <c r="H343" s="82"/>
      <c r="I343" s="281">
        <f>IF(H343="","",VLOOKUP(H343,'Comptes Analytiques'!$A$8:$B$51,2,0))</f>
      </c>
      <c r="J343" s="33"/>
      <c r="K343" s="84"/>
      <c r="L343" s="84"/>
      <c r="M343" s="305"/>
      <c r="N343" s="255">
        <f t="shared" si="50"/>
        <v>0</v>
      </c>
      <c r="O343" s="261">
        <f t="shared" si="51"/>
        <v>0</v>
      </c>
      <c r="P343" s="260">
        <f t="shared" si="46"/>
        <v>0</v>
      </c>
      <c r="Q343" s="261">
        <f t="shared" si="47"/>
        <v>0</v>
      </c>
      <c r="R343" s="260">
        <f t="shared" si="48"/>
        <v>0</v>
      </c>
      <c r="S343" s="261">
        <f t="shared" si="49"/>
        <v>0</v>
      </c>
      <c r="T343" s="258">
        <f t="shared" si="52"/>
        <v>0</v>
      </c>
      <c r="U343" s="259">
        <f t="shared" si="53"/>
        <v>0</v>
      </c>
    </row>
    <row r="344" spans="1:21" ht="20.25">
      <c r="A344" s="78"/>
      <c r="B344" s="270"/>
      <c r="C344" s="79"/>
      <c r="D344" s="80"/>
      <c r="E344" s="81"/>
      <c r="F344" s="31">
        <f t="shared" si="45"/>
      </c>
      <c r="G344" s="303">
        <f>IF(D344="","",VLOOKUP(F344,'Plan Comptable Général Commenté'!$C$5:$D$570,2,0))</f>
      </c>
      <c r="H344" s="82"/>
      <c r="I344" s="281">
        <f>IF(H344="","",VLOOKUP(H344,'Comptes Analytiques'!$A$8:$B$51,2,0))</f>
      </c>
      <c r="J344" s="33"/>
      <c r="K344" s="84"/>
      <c r="L344" s="84"/>
      <c r="M344" s="305"/>
      <c r="N344" s="255">
        <f t="shared" si="50"/>
        <v>0</v>
      </c>
      <c r="O344" s="261">
        <f t="shared" si="51"/>
        <v>0</v>
      </c>
      <c r="P344" s="260">
        <f t="shared" si="46"/>
        <v>0</v>
      </c>
      <c r="Q344" s="261">
        <f t="shared" si="47"/>
        <v>0</v>
      </c>
      <c r="R344" s="260">
        <f t="shared" si="48"/>
        <v>0</v>
      </c>
      <c r="S344" s="261">
        <f t="shared" si="49"/>
        <v>0</v>
      </c>
      <c r="T344" s="258">
        <f t="shared" si="52"/>
        <v>0</v>
      </c>
      <c r="U344" s="259">
        <f t="shared" si="53"/>
        <v>0</v>
      </c>
    </row>
    <row r="345" spans="1:21" ht="20.25">
      <c r="A345" s="78"/>
      <c r="B345" s="270"/>
      <c r="C345" s="79"/>
      <c r="D345" s="80"/>
      <c r="E345" s="81"/>
      <c r="F345" s="31">
        <f t="shared" si="45"/>
      </c>
      <c r="G345" s="303">
        <f>IF(D345="","",VLOOKUP(F345,'Plan Comptable Général Commenté'!$C$5:$D$570,2,0))</f>
      </c>
      <c r="H345" s="82"/>
      <c r="I345" s="281">
        <f>IF(H345="","",VLOOKUP(H345,'Comptes Analytiques'!$A$8:$B$51,2,0))</f>
      </c>
      <c r="J345" s="33"/>
      <c r="K345" s="84"/>
      <c r="L345" s="84"/>
      <c r="M345" s="305"/>
      <c r="N345" s="255">
        <f t="shared" si="50"/>
        <v>0</v>
      </c>
      <c r="O345" s="261">
        <f t="shared" si="51"/>
        <v>0</v>
      </c>
      <c r="P345" s="260">
        <f t="shared" si="46"/>
        <v>0</v>
      </c>
      <c r="Q345" s="261">
        <f t="shared" si="47"/>
        <v>0</v>
      </c>
      <c r="R345" s="260">
        <f t="shared" si="48"/>
        <v>0</v>
      </c>
      <c r="S345" s="261">
        <f t="shared" si="49"/>
        <v>0</v>
      </c>
      <c r="T345" s="258">
        <f t="shared" si="52"/>
        <v>0</v>
      </c>
      <c r="U345" s="259">
        <f t="shared" si="53"/>
        <v>0</v>
      </c>
    </row>
    <row r="346" spans="1:21" ht="20.25">
      <c r="A346" s="78"/>
      <c r="B346" s="270"/>
      <c r="C346" s="79"/>
      <c r="D346" s="80"/>
      <c r="E346" s="81"/>
      <c r="F346" s="31">
        <f t="shared" si="45"/>
      </c>
      <c r="G346" s="303">
        <f>IF(D346="","",VLOOKUP(F346,'Plan Comptable Général Commenté'!$C$5:$D$570,2,0))</f>
      </c>
      <c r="H346" s="82"/>
      <c r="I346" s="281">
        <f>IF(H346="","",VLOOKUP(H346,'Comptes Analytiques'!$A$8:$B$51,2,0))</f>
      </c>
      <c r="J346" s="33"/>
      <c r="K346" s="84"/>
      <c r="L346" s="84"/>
      <c r="M346" s="305"/>
      <c r="N346" s="255">
        <f t="shared" si="50"/>
        <v>0</v>
      </c>
      <c r="O346" s="261">
        <f t="shared" si="51"/>
        <v>0</v>
      </c>
      <c r="P346" s="260">
        <f t="shared" si="46"/>
        <v>0</v>
      </c>
      <c r="Q346" s="261">
        <f t="shared" si="47"/>
        <v>0</v>
      </c>
      <c r="R346" s="260">
        <f t="shared" si="48"/>
        <v>0</v>
      </c>
      <c r="S346" s="261">
        <f t="shared" si="49"/>
        <v>0</v>
      </c>
      <c r="T346" s="258">
        <f t="shared" si="52"/>
        <v>0</v>
      </c>
      <c r="U346" s="259">
        <f t="shared" si="53"/>
        <v>0</v>
      </c>
    </row>
    <row r="347" spans="1:21" ht="20.25">
      <c r="A347" s="78"/>
      <c r="B347" s="270"/>
      <c r="C347" s="79"/>
      <c r="D347" s="80"/>
      <c r="E347" s="81"/>
      <c r="F347" s="31">
        <f t="shared" si="45"/>
      </c>
      <c r="G347" s="303">
        <f>IF(D347="","",VLOOKUP(F347,'Plan Comptable Général Commenté'!$C$5:$D$570,2,0))</f>
      </c>
      <c r="H347" s="82"/>
      <c r="I347" s="281">
        <f>IF(H347="","",VLOOKUP(H347,'Comptes Analytiques'!$A$8:$B$51,2,0))</f>
      </c>
      <c r="J347" s="33"/>
      <c r="K347" s="84"/>
      <c r="L347" s="84"/>
      <c r="M347" s="305"/>
      <c r="N347" s="255">
        <f t="shared" si="50"/>
        <v>0</v>
      </c>
      <c r="O347" s="261">
        <f t="shared" si="51"/>
        <v>0</v>
      </c>
      <c r="P347" s="260">
        <f t="shared" si="46"/>
        <v>0</v>
      </c>
      <c r="Q347" s="261">
        <f t="shared" si="47"/>
        <v>0</v>
      </c>
      <c r="R347" s="260">
        <f t="shared" si="48"/>
        <v>0</v>
      </c>
      <c r="S347" s="261">
        <f t="shared" si="49"/>
        <v>0</v>
      </c>
      <c r="T347" s="258">
        <f t="shared" si="52"/>
        <v>0</v>
      </c>
      <c r="U347" s="259">
        <f t="shared" si="53"/>
        <v>0</v>
      </c>
    </row>
    <row r="348" spans="1:21" ht="20.25">
      <c r="A348" s="78"/>
      <c r="B348" s="270"/>
      <c r="C348" s="79"/>
      <c r="D348" s="80"/>
      <c r="E348" s="81"/>
      <c r="F348" s="31">
        <f t="shared" si="45"/>
      </c>
      <c r="G348" s="303">
        <f>IF(D348="","",VLOOKUP(F348,'Plan Comptable Général Commenté'!$C$5:$D$570,2,0))</f>
      </c>
      <c r="H348" s="82"/>
      <c r="I348" s="281">
        <f>IF(H348="","",VLOOKUP(H348,'Comptes Analytiques'!$A$8:$B$51,2,0))</f>
      </c>
      <c r="J348" s="33"/>
      <c r="K348" s="84"/>
      <c r="L348" s="84"/>
      <c r="M348" s="305"/>
      <c r="N348" s="255">
        <f t="shared" si="50"/>
        <v>0</v>
      </c>
      <c r="O348" s="261">
        <f t="shared" si="51"/>
        <v>0</v>
      </c>
      <c r="P348" s="260">
        <f t="shared" si="46"/>
        <v>0</v>
      </c>
      <c r="Q348" s="261">
        <f t="shared" si="47"/>
        <v>0</v>
      </c>
      <c r="R348" s="260">
        <f t="shared" si="48"/>
        <v>0</v>
      </c>
      <c r="S348" s="261">
        <f t="shared" si="49"/>
        <v>0</v>
      </c>
      <c r="T348" s="258">
        <f t="shared" si="52"/>
        <v>0</v>
      </c>
      <c r="U348" s="259">
        <f t="shared" si="53"/>
        <v>0</v>
      </c>
    </row>
    <row r="349" spans="1:21" ht="20.25">
      <c r="A349" s="78"/>
      <c r="B349" s="270"/>
      <c r="C349" s="79"/>
      <c r="D349" s="80"/>
      <c r="E349" s="81"/>
      <c r="F349" s="31">
        <f t="shared" si="45"/>
      </c>
      <c r="G349" s="303">
        <f>IF(D349="","",VLOOKUP(F349,'Plan Comptable Général Commenté'!$C$5:$D$570,2,0))</f>
      </c>
      <c r="H349" s="82"/>
      <c r="I349" s="281">
        <f>IF(H349="","",VLOOKUP(H349,'Comptes Analytiques'!$A$8:$B$51,2,0))</f>
      </c>
      <c r="J349" s="33"/>
      <c r="K349" s="84"/>
      <c r="L349" s="84"/>
      <c r="M349" s="305"/>
      <c r="N349" s="255">
        <f t="shared" si="50"/>
        <v>0</v>
      </c>
      <c r="O349" s="261">
        <f t="shared" si="51"/>
        <v>0</v>
      </c>
      <c r="P349" s="260">
        <f t="shared" si="46"/>
        <v>0</v>
      </c>
      <c r="Q349" s="261">
        <f t="shared" si="47"/>
        <v>0</v>
      </c>
      <c r="R349" s="260">
        <f t="shared" si="48"/>
        <v>0</v>
      </c>
      <c r="S349" s="261">
        <f t="shared" si="49"/>
        <v>0</v>
      </c>
      <c r="T349" s="258">
        <f t="shared" si="52"/>
        <v>0</v>
      </c>
      <c r="U349" s="259">
        <f t="shared" si="53"/>
        <v>0</v>
      </c>
    </row>
    <row r="350" spans="1:21" ht="20.25">
      <c r="A350" s="78"/>
      <c r="B350" s="270"/>
      <c r="C350" s="79"/>
      <c r="D350" s="80"/>
      <c r="E350" s="81"/>
      <c r="F350" s="31">
        <f t="shared" si="45"/>
      </c>
      <c r="G350" s="303">
        <f>IF(D350="","",VLOOKUP(F350,'Plan Comptable Général Commenté'!$C$5:$D$570,2,0))</f>
      </c>
      <c r="H350" s="82"/>
      <c r="I350" s="281">
        <f>IF(H350="","",VLOOKUP(H350,'Comptes Analytiques'!$A$8:$B$51,2,0))</f>
      </c>
      <c r="J350" s="33"/>
      <c r="K350" s="84"/>
      <c r="L350" s="84"/>
      <c r="M350" s="305"/>
      <c r="N350" s="255">
        <f t="shared" si="50"/>
        <v>0</v>
      </c>
      <c r="O350" s="261">
        <f t="shared" si="51"/>
        <v>0</v>
      </c>
      <c r="P350" s="260">
        <f t="shared" si="46"/>
        <v>0</v>
      </c>
      <c r="Q350" s="261">
        <f t="shared" si="47"/>
        <v>0</v>
      </c>
      <c r="R350" s="260">
        <f t="shared" si="48"/>
        <v>0</v>
      </c>
      <c r="S350" s="261">
        <f t="shared" si="49"/>
        <v>0</v>
      </c>
      <c r="T350" s="258">
        <f t="shared" si="52"/>
        <v>0</v>
      </c>
      <c r="U350" s="259">
        <f t="shared" si="53"/>
        <v>0</v>
      </c>
    </row>
    <row r="351" spans="1:21" ht="20.25">
      <c r="A351" s="78"/>
      <c r="B351" s="270"/>
      <c r="C351" s="79"/>
      <c r="D351" s="80"/>
      <c r="E351" s="81"/>
      <c r="F351" s="31">
        <f t="shared" si="45"/>
      </c>
      <c r="G351" s="303">
        <f>IF(D351="","",VLOOKUP(F351,'Plan Comptable Général Commenté'!$C$5:$D$570,2,0))</f>
      </c>
      <c r="H351" s="82"/>
      <c r="I351" s="281">
        <f>IF(H351="","",VLOOKUP(H351,'Comptes Analytiques'!$A$8:$B$51,2,0))</f>
      </c>
      <c r="J351" s="33"/>
      <c r="K351" s="84"/>
      <c r="L351" s="84"/>
      <c r="M351" s="305"/>
      <c r="N351" s="255">
        <f t="shared" si="50"/>
        <v>0</v>
      </c>
      <c r="O351" s="261">
        <f t="shared" si="51"/>
        <v>0</v>
      </c>
      <c r="P351" s="260">
        <f t="shared" si="46"/>
        <v>0</v>
      </c>
      <c r="Q351" s="261">
        <f t="shared" si="47"/>
        <v>0</v>
      </c>
      <c r="R351" s="260">
        <f t="shared" si="48"/>
        <v>0</v>
      </c>
      <c r="S351" s="261">
        <f t="shared" si="49"/>
        <v>0</v>
      </c>
      <c r="T351" s="258">
        <f t="shared" si="52"/>
        <v>0</v>
      </c>
      <c r="U351" s="259">
        <f t="shared" si="53"/>
        <v>0</v>
      </c>
    </row>
    <row r="352" spans="1:21" ht="20.25">
      <c r="A352" s="78"/>
      <c r="B352" s="270"/>
      <c r="C352" s="79"/>
      <c r="D352" s="80"/>
      <c r="E352" s="81"/>
      <c r="F352" s="31">
        <f t="shared" si="45"/>
      </c>
      <c r="G352" s="303">
        <f>IF(D352="","",VLOOKUP(F352,'Plan Comptable Général Commenté'!$C$5:$D$570,2,0))</f>
      </c>
      <c r="H352" s="82"/>
      <c r="I352" s="281">
        <f>IF(H352="","",VLOOKUP(H352,'Comptes Analytiques'!$A$8:$B$51,2,0))</f>
      </c>
      <c r="J352" s="33"/>
      <c r="K352" s="84"/>
      <c r="L352" s="84"/>
      <c r="M352" s="305"/>
      <c r="N352" s="255">
        <f t="shared" si="50"/>
        <v>0</v>
      </c>
      <c r="O352" s="261">
        <f t="shared" si="51"/>
        <v>0</v>
      </c>
      <c r="P352" s="260">
        <f t="shared" si="46"/>
        <v>0</v>
      </c>
      <c r="Q352" s="261">
        <f t="shared" si="47"/>
        <v>0</v>
      </c>
      <c r="R352" s="260">
        <f t="shared" si="48"/>
        <v>0</v>
      </c>
      <c r="S352" s="261">
        <f t="shared" si="49"/>
        <v>0</v>
      </c>
      <c r="T352" s="258">
        <f t="shared" si="52"/>
        <v>0</v>
      </c>
      <c r="U352" s="259">
        <f t="shared" si="53"/>
        <v>0</v>
      </c>
    </row>
    <row r="353" spans="1:21" ht="20.25">
      <c r="A353" s="78"/>
      <c r="B353" s="270"/>
      <c r="C353" s="79"/>
      <c r="D353" s="80"/>
      <c r="E353" s="81"/>
      <c r="F353" s="31">
        <f t="shared" si="45"/>
      </c>
      <c r="G353" s="303">
        <f>IF(D353="","",VLOOKUP(F353,'Plan Comptable Général Commenté'!$C$5:$D$570,2,0))</f>
      </c>
      <c r="H353" s="82"/>
      <c r="I353" s="281">
        <f>IF(H353="","",VLOOKUP(H353,'Comptes Analytiques'!$A$8:$B$51,2,0))</f>
      </c>
      <c r="J353" s="33"/>
      <c r="K353" s="84"/>
      <c r="L353" s="84"/>
      <c r="M353" s="305"/>
      <c r="N353" s="255">
        <f t="shared" si="50"/>
        <v>0</v>
      </c>
      <c r="O353" s="261">
        <f t="shared" si="51"/>
        <v>0</v>
      </c>
      <c r="P353" s="260">
        <f t="shared" si="46"/>
        <v>0</v>
      </c>
      <c r="Q353" s="261">
        <f t="shared" si="47"/>
        <v>0</v>
      </c>
      <c r="R353" s="260">
        <f t="shared" si="48"/>
        <v>0</v>
      </c>
      <c r="S353" s="261">
        <f t="shared" si="49"/>
        <v>0</v>
      </c>
      <c r="T353" s="258">
        <f t="shared" si="52"/>
        <v>0</v>
      </c>
      <c r="U353" s="259">
        <f t="shared" si="53"/>
        <v>0</v>
      </c>
    </row>
    <row r="354" spans="1:21" ht="20.25">
      <c r="A354" s="78"/>
      <c r="B354" s="270"/>
      <c r="C354" s="79"/>
      <c r="D354" s="80"/>
      <c r="E354" s="81"/>
      <c r="F354" s="31">
        <f t="shared" si="45"/>
      </c>
      <c r="G354" s="303">
        <f>IF(D354="","",VLOOKUP(F354,'Plan Comptable Général Commenté'!$C$5:$D$570,2,0))</f>
      </c>
      <c r="H354" s="82"/>
      <c r="I354" s="281">
        <f>IF(H354="","",VLOOKUP(H354,'Comptes Analytiques'!$A$8:$B$51,2,0))</f>
      </c>
      <c r="J354" s="33"/>
      <c r="K354" s="84"/>
      <c r="L354" s="84"/>
      <c r="M354" s="305"/>
      <c r="N354" s="255">
        <f t="shared" si="50"/>
        <v>0</v>
      </c>
      <c r="O354" s="261">
        <f t="shared" si="51"/>
        <v>0</v>
      </c>
      <c r="P354" s="260">
        <f t="shared" si="46"/>
        <v>0</v>
      </c>
      <c r="Q354" s="261">
        <f t="shared" si="47"/>
        <v>0</v>
      </c>
      <c r="R354" s="260">
        <f t="shared" si="48"/>
        <v>0</v>
      </c>
      <c r="S354" s="261">
        <f t="shared" si="49"/>
        <v>0</v>
      </c>
      <c r="T354" s="258">
        <f t="shared" si="52"/>
        <v>0</v>
      </c>
      <c r="U354" s="259">
        <f t="shared" si="53"/>
        <v>0</v>
      </c>
    </row>
    <row r="355" spans="1:21" ht="20.25">
      <c r="A355" s="78"/>
      <c r="B355" s="270"/>
      <c r="C355" s="79"/>
      <c r="D355" s="80"/>
      <c r="E355" s="81"/>
      <c r="F355" s="31">
        <f t="shared" si="45"/>
      </c>
      <c r="G355" s="303">
        <f>IF(D355="","",VLOOKUP(F355,'Plan Comptable Général Commenté'!$C$5:$D$570,2,0))</f>
      </c>
      <c r="H355" s="82"/>
      <c r="I355" s="281">
        <f>IF(H355="","",VLOOKUP(H355,'Comptes Analytiques'!$A$8:$B$51,2,0))</f>
      </c>
      <c r="J355" s="33"/>
      <c r="K355" s="84"/>
      <c r="L355" s="84"/>
      <c r="M355" s="305"/>
      <c r="N355" s="255">
        <f t="shared" si="50"/>
        <v>0</v>
      </c>
      <c r="O355" s="261">
        <f t="shared" si="51"/>
        <v>0</v>
      </c>
      <c r="P355" s="260">
        <f t="shared" si="46"/>
        <v>0</v>
      </c>
      <c r="Q355" s="261">
        <f t="shared" si="47"/>
        <v>0</v>
      </c>
      <c r="R355" s="260">
        <f t="shared" si="48"/>
        <v>0</v>
      </c>
      <c r="S355" s="261">
        <f t="shared" si="49"/>
        <v>0</v>
      </c>
      <c r="T355" s="258">
        <f t="shared" si="52"/>
        <v>0</v>
      </c>
      <c r="U355" s="259">
        <f t="shared" si="53"/>
        <v>0</v>
      </c>
    </row>
    <row r="356" spans="1:21" ht="20.25">
      <c r="A356" s="78"/>
      <c r="B356" s="270"/>
      <c r="C356" s="79"/>
      <c r="D356" s="80"/>
      <c r="E356" s="81"/>
      <c r="F356" s="31">
        <f t="shared" si="45"/>
      </c>
      <c r="G356" s="303">
        <f>IF(D356="","",VLOOKUP(F356,'Plan Comptable Général Commenté'!$C$5:$D$570,2,0))</f>
      </c>
      <c r="H356" s="82"/>
      <c r="I356" s="281">
        <f>IF(H356="","",VLOOKUP(H356,'Comptes Analytiques'!$A$8:$B$51,2,0))</f>
      </c>
      <c r="J356" s="33"/>
      <c r="K356" s="84"/>
      <c r="L356" s="84"/>
      <c r="M356" s="305"/>
      <c r="N356" s="255">
        <f t="shared" si="50"/>
        <v>0</v>
      </c>
      <c r="O356" s="261">
        <f t="shared" si="51"/>
        <v>0</v>
      </c>
      <c r="P356" s="260">
        <f t="shared" si="46"/>
        <v>0</v>
      </c>
      <c r="Q356" s="261">
        <f t="shared" si="47"/>
        <v>0</v>
      </c>
      <c r="R356" s="260">
        <f t="shared" si="48"/>
        <v>0</v>
      </c>
      <c r="S356" s="261">
        <f t="shared" si="49"/>
        <v>0</v>
      </c>
      <c r="T356" s="258">
        <f t="shared" si="52"/>
        <v>0</v>
      </c>
      <c r="U356" s="259">
        <f t="shared" si="53"/>
        <v>0</v>
      </c>
    </row>
    <row r="357" spans="1:21" ht="20.25">
      <c r="A357" s="78"/>
      <c r="B357" s="270"/>
      <c r="C357" s="79"/>
      <c r="D357" s="80"/>
      <c r="E357" s="81"/>
      <c r="F357" s="31">
        <f t="shared" si="45"/>
      </c>
      <c r="G357" s="303">
        <f>IF(D357="","",VLOOKUP(F357,'Plan Comptable Général Commenté'!$C$5:$D$570,2,0))</f>
      </c>
      <c r="H357" s="82"/>
      <c r="I357" s="281">
        <f>IF(H357="","",VLOOKUP(H357,'Comptes Analytiques'!$A$8:$B$51,2,0))</f>
      </c>
      <c r="J357" s="33"/>
      <c r="K357" s="84"/>
      <c r="L357" s="84"/>
      <c r="M357" s="305"/>
      <c r="N357" s="255">
        <f t="shared" si="50"/>
        <v>0</v>
      </c>
      <c r="O357" s="261">
        <f t="shared" si="51"/>
        <v>0</v>
      </c>
      <c r="P357" s="260">
        <f t="shared" si="46"/>
        <v>0</v>
      </c>
      <c r="Q357" s="261">
        <f t="shared" si="47"/>
        <v>0</v>
      </c>
      <c r="R357" s="260">
        <f t="shared" si="48"/>
        <v>0</v>
      </c>
      <c r="S357" s="261">
        <f t="shared" si="49"/>
        <v>0</v>
      </c>
      <c r="T357" s="258">
        <f t="shared" si="52"/>
        <v>0</v>
      </c>
      <c r="U357" s="259">
        <f t="shared" si="53"/>
        <v>0</v>
      </c>
    </row>
    <row r="358" spans="1:21" ht="20.25">
      <c r="A358" s="78"/>
      <c r="B358" s="270"/>
      <c r="C358" s="79"/>
      <c r="D358" s="80"/>
      <c r="E358" s="81"/>
      <c r="F358" s="31">
        <f t="shared" si="45"/>
      </c>
      <c r="G358" s="303">
        <f>IF(D358="","",VLOOKUP(F358,'Plan Comptable Général Commenté'!$C$5:$D$570,2,0))</f>
      </c>
      <c r="H358" s="82"/>
      <c r="I358" s="281">
        <f>IF(H358="","",VLOOKUP(H358,'Comptes Analytiques'!$A$8:$B$51,2,0))</f>
      </c>
      <c r="J358" s="33"/>
      <c r="K358" s="84"/>
      <c r="L358" s="84"/>
      <c r="M358" s="305"/>
      <c r="N358" s="255">
        <f t="shared" si="50"/>
        <v>0</v>
      </c>
      <c r="O358" s="261">
        <f t="shared" si="51"/>
        <v>0</v>
      </c>
      <c r="P358" s="260">
        <f t="shared" si="46"/>
        <v>0</v>
      </c>
      <c r="Q358" s="261">
        <f t="shared" si="47"/>
        <v>0</v>
      </c>
      <c r="R358" s="260">
        <f t="shared" si="48"/>
        <v>0</v>
      </c>
      <c r="S358" s="261">
        <f t="shared" si="49"/>
        <v>0</v>
      </c>
      <c r="T358" s="258">
        <f t="shared" si="52"/>
        <v>0</v>
      </c>
      <c r="U358" s="259">
        <f t="shared" si="53"/>
        <v>0</v>
      </c>
    </row>
    <row r="359" spans="1:21" ht="20.25">
      <c r="A359" s="78"/>
      <c r="B359" s="270"/>
      <c r="C359" s="79"/>
      <c r="D359" s="80"/>
      <c r="E359" s="81"/>
      <c r="F359" s="31">
        <f t="shared" si="45"/>
      </c>
      <c r="G359" s="303">
        <f>IF(D359="","",VLOOKUP(F359,'Plan Comptable Général Commenté'!$C$5:$D$570,2,0))</f>
      </c>
      <c r="H359" s="82"/>
      <c r="I359" s="281">
        <f>IF(H359="","",VLOOKUP(H359,'Comptes Analytiques'!$A$8:$B$51,2,0))</f>
      </c>
      <c r="J359" s="33"/>
      <c r="K359" s="84"/>
      <c r="L359" s="84"/>
      <c r="M359" s="305"/>
      <c r="N359" s="255">
        <f t="shared" si="50"/>
        <v>0</v>
      </c>
      <c r="O359" s="261">
        <f t="shared" si="51"/>
        <v>0</v>
      </c>
      <c r="P359" s="260">
        <f t="shared" si="46"/>
        <v>0</v>
      </c>
      <c r="Q359" s="261">
        <f t="shared" si="47"/>
        <v>0</v>
      </c>
      <c r="R359" s="260">
        <f t="shared" si="48"/>
        <v>0</v>
      </c>
      <c r="S359" s="261">
        <f t="shared" si="49"/>
        <v>0</v>
      </c>
      <c r="T359" s="258">
        <f t="shared" si="52"/>
        <v>0</v>
      </c>
      <c r="U359" s="259">
        <f t="shared" si="53"/>
        <v>0</v>
      </c>
    </row>
    <row r="360" spans="1:21" ht="20.25">
      <c r="A360" s="78"/>
      <c r="B360" s="270"/>
      <c r="C360" s="79"/>
      <c r="D360" s="80"/>
      <c r="E360" s="81"/>
      <c r="F360" s="31">
        <f t="shared" si="45"/>
      </c>
      <c r="G360" s="303">
        <f>IF(D360="","",VLOOKUP(F360,'Plan Comptable Général Commenté'!$C$5:$D$570,2,0))</f>
      </c>
      <c r="H360" s="82"/>
      <c r="I360" s="281">
        <f>IF(H360="","",VLOOKUP(H360,'Comptes Analytiques'!$A$8:$B$51,2,0))</f>
      </c>
      <c r="J360" s="33"/>
      <c r="K360" s="84"/>
      <c r="L360" s="84"/>
      <c r="M360" s="305"/>
      <c r="N360" s="255">
        <f t="shared" si="50"/>
        <v>0</v>
      </c>
      <c r="O360" s="261">
        <f t="shared" si="51"/>
        <v>0</v>
      </c>
      <c r="P360" s="260">
        <f t="shared" si="46"/>
        <v>0</v>
      </c>
      <c r="Q360" s="261">
        <f t="shared" si="47"/>
        <v>0</v>
      </c>
      <c r="R360" s="260">
        <f t="shared" si="48"/>
        <v>0</v>
      </c>
      <c r="S360" s="261">
        <f t="shared" si="49"/>
        <v>0</v>
      </c>
      <c r="T360" s="258">
        <f t="shared" si="52"/>
        <v>0</v>
      </c>
      <c r="U360" s="259">
        <f t="shared" si="53"/>
        <v>0</v>
      </c>
    </row>
    <row r="361" spans="1:21" ht="20.25">
      <c r="A361" s="78"/>
      <c r="B361" s="270"/>
      <c r="C361" s="79"/>
      <c r="D361" s="80"/>
      <c r="E361" s="81"/>
      <c r="F361" s="31">
        <f t="shared" si="45"/>
      </c>
      <c r="G361" s="303">
        <f>IF(D361="","",VLOOKUP(F361,'Plan Comptable Général Commenté'!$C$5:$D$570,2,0))</f>
      </c>
      <c r="H361" s="82"/>
      <c r="I361" s="281">
        <f>IF(H361="","",VLOOKUP(H361,'Comptes Analytiques'!$A$8:$B$51,2,0))</f>
      </c>
      <c r="J361" s="33"/>
      <c r="K361" s="84"/>
      <c r="L361" s="84"/>
      <c r="M361" s="305"/>
      <c r="N361" s="255">
        <f t="shared" si="50"/>
        <v>0</v>
      </c>
      <c r="O361" s="261">
        <f t="shared" si="51"/>
        <v>0</v>
      </c>
      <c r="P361" s="260">
        <f t="shared" si="46"/>
        <v>0</v>
      </c>
      <c r="Q361" s="261">
        <f t="shared" si="47"/>
        <v>0</v>
      </c>
      <c r="R361" s="260">
        <f t="shared" si="48"/>
        <v>0</v>
      </c>
      <c r="S361" s="261">
        <f t="shared" si="49"/>
        <v>0</v>
      </c>
      <c r="T361" s="258">
        <f t="shared" si="52"/>
        <v>0</v>
      </c>
      <c r="U361" s="259">
        <f t="shared" si="53"/>
        <v>0</v>
      </c>
    </row>
    <row r="362" spans="1:21" ht="20.25">
      <c r="A362" s="78"/>
      <c r="B362" s="270"/>
      <c r="C362" s="79"/>
      <c r="D362" s="80"/>
      <c r="E362" s="81"/>
      <c r="F362" s="31">
        <f t="shared" si="45"/>
      </c>
      <c r="G362" s="303">
        <f>IF(D362="","",VLOOKUP(F362,'Plan Comptable Général Commenté'!$C$5:$D$570,2,0))</f>
      </c>
      <c r="H362" s="82"/>
      <c r="I362" s="281">
        <f>IF(H362="","",VLOOKUP(H362,'Comptes Analytiques'!$A$8:$B$51,2,0))</f>
      </c>
      <c r="J362" s="33"/>
      <c r="K362" s="84"/>
      <c r="L362" s="84"/>
      <c r="M362" s="305"/>
      <c r="N362" s="255">
        <f t="shared" si="50"/>
        <v>0</v>
      </c>
      <c r="O362" s="261">
        <f t="shared" si="51"/>
        <v>0</v>
      </c>
      <c r="P362" s="260">
        <f t="shared" si="46"/>
        <v>0</v>
      </c>
      <c r="Q362" s="261">
        <f t="shared" si="47"/>
        <v>0</v>
      </c>
      <c r="R362" s="260">
        <f t="shared" si="48"/>
        <v>0</v>
      </c>
      <c r="S362" s="261">
        <f t="shared" si="49"/>
        <v>0</v>
      </c>
      <c r="T362" s="258">
        <f t="shared" si="52"/>
        <v>0</v>
      </c>
      <c r="U362" s="259">
        <f t="shared" si="53"/>
        <v>0</v>
      </c>
    </row>
    <row r="363" spans="1:21" ht="20.25">
      <c r="A363" s="78"/>
      <c r="B363" s="270"/>
      <c r="C363" s="79"/>
      <c r="D363" s="80"/>
      <c r="E363" s="81"/>
      <c r="F363" s="31">
        <f t="shared" si="45"/>
      </c>
      <c r="G363" s="303">
        <f>IF(D363="","",VLOOKUP(F363,'Plan Comptable Général Commenté'!$C$5:$D$570,2,0))</f>
      </c>
      <c r="H363" s="82"/>
      <c r="I363" s="281">
        <f>IF(H363="","",VLOOKUP(H363,'Comptes Analytiques'!$A$8:$B$51,2,0))</f>
      </c>
      <c r="J363" s="33"/>
      <c r="K363" s="84"/>
      <c r="L363" s="84"/>
      <c r="M363" s="305"/>
      <c r="N363" s="255">
        <f t="shared" si="50"/>
        <v>0</v>
      </c>
      <c r="O363" s="261">
        <f t="shared" si="51"/>
        <v>0</v>
      </c>
      <c r="P363" s="260">
        <f t="shared" si="46"/>
        <v>0</v>
      </c>
      <c r="Q363" s="261">
        <f t="shared" si="47"/>
        <v>0</v>
      </c>
      <c r="R363" s="260">
        <f t="shared" si="48"/>
        <v>0</v>
      </c>
      <c r="S363" s="261">
        <f t="shared" si="49"/>
        <v>0</v>
      </c>
      <c r="T363" s="258">
        <f t="shared" si="52"/>
        <v>0</v>
      </c>
      <c r="U363" s="259">
        <f t="shared" si="53"/>
        <v>0</v>
      </c>
    </row>
    <row r="364" spans="1:21" ht="20.25">
      <c r="A364" s="78"/>
      <c r="B364" s="270"/>
      <c r="C364" s="79"/>
      <c r="D364" s="80"/>
      <c r="E364" s="81"/>
      <c r="F364" s="31">
        <f t="shared" si="45"/>
      </c>
      <c r="G364" s="303">
        <f>IF(D364="","",VLOOKUP(F364,'Plan Comptable Général Commenté'!$C$5:$D$570,2,0))</f>
      </c>
      <c r="H364" s="82"/>
      <c r="I364" s="281">
        <f>IF(H364="","",VLOOKUP(H364,'Comptes Analytiques'!$A$8:$B$51,2,0))</f>
      </c>
      <c r="J364" s="33"/>
      <c r="K364" s="84"/>
      <c r="L364" s="84"/>
      <c r="M364" s="305"/>
      <c r="N364" s="255">
        <f t="shared" si="50"/>
        <v>0</v>
      </c>
      <c r="O364" s="261">
        <f t="shared" si="51"/>
        <v>0</v>
      </c>
      <c r="P364" s="260">
        <f t="shared" si="46"/>
        <v>0</v>
      </c>
      <c r="Q364" s="261">
        <f t="shared" si="47"/>
        <v>0</v>
      </c>
      <c r="R364" s="260">
        <f t="shared" si="48"/>
        <v>0</v>
      </c>
      <c r="S364" s="261">
        <f t="shared" si="49"/>
        <v>0</v>
      </c>
      <c r="T364" s="258">
        <f t="shared" si="52"/>
        <v>0</v>
      </c>
      <c r="U364" s="259">
        <f t="shared" si="53"/>
        <v>0</v>
      </c>
    </row>
    <row r="365" spans="1:21" ht="20.25">
      <c r="A365" s="78"/>
      <c r="B365" s="270"/>
      <c r="C365" s="79"/>
      <c r="D365" s="80"/>
      <c r="E365" s="81"/>
      <c r="F365" s="31">
        <f t="shared" si="45"/>
      </c>
      <c r="G365" s="303">
        <f>IF(D365="","",VLOOKUP(F365,'Plan Comptable Général Commenté'!$C$5:$D$570,2,0))</f>
      </c>
      <c r="H365" s="82"/>
      <c r="I365" s="281">
        <f>IF(H365="","",VLOOKUP(H365,'Comptes Analytiques'!$A$8:$B$51,2,0))</f>
      </c>
      <c r="J365" s="33"/>
      <c r="K365" s="84"/>
      <c r="L365" s="84"/>
      <c r="M365" s="305"/>
      <c r="N365" s="255">
        <f t="shared" si="50"/>
        <v>0</v>
      </c>
      <c r="O365" s="261">
        <f t="shared" si="51"/>
        <v>0</v>
      </c>
      <c r="P365" s="260">
        <f t="shared" si="46"/>
        <v>0</v>
      </c>
      <c r="Q365" s="261">
        <f t="shared" si="47"/>
        <v>0</v>
      </c>
      <c r="R365" s="260">
        <f t="shared" si="48"/>
        <v>0</v>
      </c>
      <c r="S365" s="261">
        <f t="shared" si="49"/>
        <v>0</v>
      </c>
      <c r="T365" s="258">
        <f t="shared" si="52"/>
        <v>0</v>
      </c>
      <c r="U365" s="259">
        <f t="shared" si="53"/>
        <v>0</v>
      </c>
    </row>
    <row r="366" spans="1:21" ht="20.25">
      <c r="A366" s="78"/>
      <c r="B366" s="270"/>
      <c r="C366" s="79"/>
      <c r="D366" s="80"/>
      <c r="E366" s="81"/>
      <c r="F366" s="31">
        <f t="shared" si="45"/>
      </c>
      <c r="G366" s="303">
        <f>IF(D366="","",VLOOKUP(F366,'Plan Comptable Général Commenté'!$C$5:$D$570,2,0))</f>
      </c>
      <c r="H366" s="82"/>
      <c r="I366" s="281">
        <f>IF(H366="","",VLOOKUP(H366,'Comptes Analytiques'!$A$8:$B$51,2,0))</f>
      </c>
      <c r="J366" s="33"/>
      <c r="K366" s="84"/>
      <c r="L366" s="84"/>
      <c r="M366" s="305"/>
      <c r="N366" s="255">
        <f t="shared" si="50"/>
        <v>0</v>
      </c>
      <c r="O366" s="261">
        <f t="shared" si="51"/>
        <v>0</v>
      </c>
      <c r="P366" s="260">
        <f t="shared" si="46"/>
        <v>0</v>
      </c>
      <c r="Q366" s="261">
        <f t="shared" si="47"/>
        <v>0</v>
      </c>
      <c r="R366" s="260">
        <f t="shared" si="48"/>
        <v>0</v>
      </c>
      <c r="S366" s="261">
        <f t="shared" si="49"/>
        <v>0</v>
      </c>
      <c r="T366" s="258">
        <f t="shared" si="52"/>
        <v>0</v>
      </c>
      <c r="U366" s="259">
        <f t="shared" si="53"/>
        <v>0</v>
      </c>
    </row>
    <row r="367" spans="1:21" ht="20.25">
      <c r="A367" s="78"/>
      <c r="B367" s="270"/>
      <c r="C367" s="79"/>
      <c r="D367" s="80"/>
      <c r="E367" s="81"/>
      <c r="F367" s="31">
        <f t="shared" si="45"/>
      </c>
      <c r="G367" s="303">
        <f>IF(D367="","",VLOOKUP(F367,'Plan Comptable Général Commenté'!$C$5:$D$570,2,0))</f>
      </c>
      <c r="H367" s="82"/>
      <c r="I367" s="281">
        <f>IF(H367="","",VLOOKUP(H367,'Comptes Analytiques'!$A$8:$B$51,2,0))</f>
      </c>
      <c r="J367" s="33"/>
      <c r="K367" s="84"/>
      <c r="L367" s="84"/>
      <c r="M367" s="305"/>
      <c r="N367" s="255">
        <f t="shared" si="50"/>
        <v>0</v>
      </c>
      <c r="O367" s="261">
        <f t="shared" si="51"/>
        <v>0</v>
      </c>
      <c r="P367" s="260">
        <f t="shared" si="46"/>
        <v>0</v>
      </c>
      <c r="Q367" s="261">
        <f t="shared" si="47"/>
        <v>0</v>
      </c>
      <c r="R367" s="260">
        <f t="shared" si="48"/>
        <v>0</v>
      </c>
      <c r="S367" s="261">
        <f t="shared" si="49"/>
        <v>0</v>
      </c>
      <c r="T367" s="258">
        <f t="shared" si="52"/>
        <v>0</v>
      </c>
      <c r="U367" s="259">
        <f t="shared" si="53"/>
        <v>0</v>
      </c>
    </row>
    <row r="368" spans="1:21" ht="20.25">
      <c r="A368" s="78"/>
      <c r="B368" s="270"/>
      <c r="C368" s="79"/>
      <c r="D368" s="80"/>
      <c r="E368" s="81"/>
      <c r="F368" s="31">
        <f t="shared" si="45"/>
      </c>
      <c r="G368" s="303">
        <f>IF(D368="","",VLOOKUP(F368,'Plan Comptable Général Commenté'!$C$5:$D$570,2,0))</f>
      </c>
      <c r="H368" s="82"/>
      <c r="I368" s="281">
        <f>IF(H368="","",VLOOKUP(H368,'Comptes Analytiques'!$A$8:$B$51,2,0))</f>
      </c>
      <c r="J368" s="33"/>
      <c r="K368" s="84"/>
      <c r="L368" s="84"/>
      <c r="M368" s="305"/>
      <c r="N368" s="255">
        <f t="shared" si="50"/>
        <v>0</v>
      </c>
      <c r="O368" s="261">
        <f t="shared" si="51"/>
        <v>0</v>
      </c>
      <c r="P368" s="260">
        <f t="shared" si="46"/>
        <v>0</v>
      </c>
      <c r="Q368" s="261">
        <f t="shared" si="47"/>
        <v>0</v>
      </c>
      <c r="R368" s="260">
        <f t="shared" si="48"/>
        <v>0</v>
      </c>
      <c r="S368" s="261">
        <f t="shared" si="49"/>
        <v>0</v>
      </c>
      <c r="T368" s="258">
        <f t="shared" si="52"/>
        <v>0</v>
      </c>
      <c r="U368" s="259">
        <f t="shared" si="53"/>
        <v>0</v>
      </c>
    </row>
    <row r="369" spans="1:21" ht="20.25">
      <c r="A369" s="78"/>
      <c r="B369" s="270"/>
      <c r="C369" s="79"/>
      <c r="D369" s="80"/>
      <c r="E369" s="81"/>
      <c r="F369" s="31">
        <f t="shared" si="45"/>
      </c>
      <c r="G369" s="303">
        <f>IF(D369="","",VLOOKUP(F369,'Plan Comptable Général Commenté'!$C$5:$D$570,2,0))</f>
      </c>
      <c r="H369" s="82"/>
      <c r="I369" s="281">
        <f>IF(H369="","",VLOOKUP(H369,'Comptes Analytiques'!$A$8:$B$51,2,0))</f>
      </c>
      <c r="J369" s="33"/>
      <c r="K369" s="84"/>
      <c r="L369" s="84"/>
      <c r="M369" s="305"/>
      <c r="N369" s="255">
        <f t="shared" si="50"/>
        <v>0</v>
      </c>
      <c r="O369" s="261">
        <f t="shared" si="51"/>
        <v>0</v>
      </c>
      <c r="P369" s="260">
        <f t="shared" si="46"/>
        <v>0</v>
      </c>
      <c r="Q369" s="261">
        <f t="shared" si="47"/>
        <v>0</v>
      </c>
      <c r="R369" s="260">
        <f t="shared" si="48"/>
        <v>0</v>
      </c>
      <c r="S369" s="261">
        <f t="shared" si="49"/>
        <v>0</v>
      </c>
      <c r="T369" s="258">
        <f t="shared" si="52"/>
        <v>0</v>
      </c>
      <c r="U369" s="259">
        <f t="shared" si="53"/>
        <v>0</v>
      </c>
    </row>
    <row r="370" spans="1:21" ht="20.25">
      <c r="A370" s="78"/>
      <c r="B370" s="270"/>
      <c r="C370" s="79"/>
      <c r="D370" s="80"/>
      <c r="E370" s="81"/>
      <c r="F370" s="31">
        <f t="shared" si="45"/>
      </c>
      <c r="G370" s="303">
        <f>IF(D370="","",VLOOKUP(F370,'Plan Comptable Général Commenté'!$C$5:$D$570,2,0))</f>
      </c>
      <c r="H370" s="82"/>
      <c r="I370" s="281">
        <f>IF(H370="","",VLOOKUP(H370,'Comptes Analytiques'!$A$8:$B$51,2,0))</f>
      </c>
      <c r="J370" s="33"/>
      <c r="K370" s="84"/>
      <c r="L370" s="84"/>
      <c r="M370" s="305"/>
      <c r="N370" s="255">
        <f t="shared" si="50"/>
        <v>0</v>
      </c>
      <c r="O370" s="261">
        <f t="shared" si="51"/>
        <v>0</v>
      </c>
      <c r="P370" s="260">
        <f t="shared" si="46"/>
        <v>0</v>
      </c>
      <c r="Q370" s="261">
        <f t="shared" si="47"/>
        <v>0</v>
      </c>
      <c r="R370" s="260">
        <f t="shared" si="48"/>
        <v>0</v>
      </c>
      <c r="S370" s="261">
        <f t="shared" si="49"/>
        <v>0</v>
      </c>
      <c r="T370" s="258">
        <f t="shared" si="52"/>
        <v>0</v>
      </c>
      <c r="U370" s="259">
        <f t="shared" si="53"/>
        <v>0</v>
      </c>
    </row>
    <row r="371" spans="1:21" ht="20.25">
      <c r="A371" s="78"/>
      <c r="B371" s="270"/>
      <c r="C371" s="79"/>
      <c r="D371" s="80"/>
      <c r="E371" s="81"/>
      <c r="F371" s="31">
        <f t="shared" si="45"/>
      </c>
      <c r="G371" s="303">
        <f>IF(D371="","",VLOOKUP(F371,'Plan Comptable Général Commenté'!$C$5:$D$570,2,0))</f>
      </c>
      <c r="H371" s="82"/>
      <c r="I371" s="281">
        <f>IF(H371="","",VLOOKUP(H371,'Comptes Analytiques'!$A$8:$B$51,2,0))</f>
      </c>
      <c r="J371" s="33"/>
      <c r="K371" s="84"/>
      <c r="L371" s="84"/>
      <c r="M371" s="305"/>
      <c r="N371" s="255">
        <f t="shared" si="50"/>
        <v>0</v>
      </c>
      <c r="O371" s="261">
        <f t="shared" si="51"/>
        <v>0</v>
      </c>
      <c r="P371" s="260">
        <f t="shared" si="46"/>
        <v>0</v>
      </c>
      <c r="Q371" s="261">
        <f t="shared" si="47"/>
        <v>0</v>
      </c>
      <c r="R371" s="260">
        <f t="shared" si="48"/>
        <v>0</v>
      </c>
      <c r="S371" s="261">
        <f t="shared" si="49"/>
        <v>0</v>
      </c>
      <c r="T371" s="258">
        <f t="shared" si="52"/>
        <v>0</v>
      </c>
      <c r="U371" s="259">
        <f t="shared" si="53"/>
        <v>0</v>
      </c>
    </row>
    <row r="372" spans="1:21" ht="20.25">
      <c r="A372" s="78"/>
      <c r="B372" s="270"/>
      <c r="C372" s="79"/>
      <c r="D372" s="80"/>
      <c r="E372" s="81"/>
      <c r="F372" s="31">
        <f t="shared" si="45"/>
      </c>
      <c r="G372" s="303">
        <f>IF(D372="","",VLOOKUP(F372,'Plan Comptable Général Commenté'!$C$5:$D$570,2,0))</f>
      </c>
      <c r="H372" s="82"/>
      <c r="I372" s="281">
        <f>IF(H372="","",VLOOKUP(H372,'Comptes Analytiques'!$A$8:$B$51,2,0))</f>
      </c>
      <c r="J372" s="33"/>
      <c r="K372" s="84"/>
      <c r="L372" s="84"/>
      <c r="M372" s="305"/>
      <c r="N372" s="255">
        <f t="shared" si="50"/>
        <v>0</v>
      </c>
      <c r="O372" s="261">
        <f t="shared" si="51"/>
        <v>0</v>
      </c>
      <c r="P372" s="260">
        <f t="shared" si="46"/>
        <v>0</v>
      </c>
      <c r="Q372" s="261">
        <f t="shared" si="47"/>
        <v>0</v>
      </c>
      <c r="R372" s="260">
        <f t="shared" si="48"/>
        <v>0</v>
      </c>
      <c r="S372" s="261">
        <f t="shared" si="49"/>
        <v>0</v>
      </c>
      <c r="T372" s="258">
        <f t="shared" si="52"/>
        <v>0</v>
      </c>
      <c r="U372" s="259">
        <f t="shared" si="53"/>
        <v>0</v>
      </c>
    </row>
    <row r="373" spans="1:21" ht="20.25">
      <c r="A373" s="78"/>
      <c r="B373" s="270"/>
      <c r="C373" s="79"/>
      <c r="D373" s="80"/>
      <c r="E373" s="81"/>
      <c r="F373" s="31">
        <f t="shared" si="45"/>
      </c>
      <c r="G373" s="303">
        <f>IF(D373="","",VLOOKUP(F373,'Plan Comptable Général Commenté'!$C$5:$D$570,2,0))</f>
      </c>
      <c r="H373" s="82"/>
      <c r="I373" s="281">
        <f>IF(H373="","",VLOOKUP(H373,'Comptes Analytiques'!$A$8:$B$51,2,0))</f>
      </c>
      <c r="J373" s="33"/>
      <c r="K373" s="84"/>
      <c r="L373" s="84"/>
      <c r="M373" s="305"/>
      <c r="N373" s="255">
        <f t="shared" si="50"/>
        <v>0</v>
      </c>
      <c r="O373" s="261">
        <f t="shared" si="51"/>
        <v>0</v>
      </c>
      <c r="P373" s="260">
        <f t="shared" si="46"/>
        <v>0</v>
      </c>
      <c r="Q373" s="261">
        <f t="shared" si="47"/>
        <v>0</v>
      </c>
      <c r="R373" s="260">
        <f t="shared" si="48"/>
        <v>0</v>
      </c>
      <c r="S373" s="261">
        <f t="shared" si="49"/>
        <v>0</v>
      </c>
      <c r="T373" s="258">
        <f t="shared" si="52"/>
        <v>0</v>
      </c>
      <c r="U373" s="259">
        <f t="shared" si="53"/>
        <v>0</v>
      </c>
    </row>
    <row r="374" spans="1:21" ht="20.25">
      <c r="A374" s="78"/>
      <c r="B374" s="270"/>
      <c r="C374" s="79"/>
      <c r="D374" s="80"/>
      <c r="E374" s="81"/>
      <c r="F374" s="31">
        <f t="shared" si="45"/>
      </c>
      <c r="G374" s="303">
        <f>IF(D374="","",VLOOKUP(F374,'Plan Comptable Général Commenté'!$C$5:$D$570,2,0))</f>
      </c>
      <c r="H374" s="82"/>
      <c r="I374" s="281">
        <f>IF(H374="","",VLOOKUP(H374,'Comptes Analytiques'!$A$8:$B$51,2,0))</f>
      </c>
      <c r="J374" s="33"/>
      <c r="K374" s="84"/>
      <c r="L374" s="84"/>
      <c r="M374" s="305"/>
      <c r="N374" s="255">
        <f t="shared" si="50"/>
        <v>0</v>
      </c>
      <c r="O374" s="261">
        <f t="shared" si="51"/>
        <v>0</v>
      </c>
      <c r="P374" s="260">
        <f t="shared" si="46"/>
        <v>0</v>
      </c>
      <c r="Q374" s="261">
        <f t="shared" si="47"/>
        <v>0</v>
      </c>
      <c r="R374" s="260">
        <f t="shared" si="48"/>
        <v>0</v>
      </c>
      <c r="S374" s="261">
        <f t="shared" si="49"/>
        <v>0</v>
      </c>
      <c r="T374" s="258">
        <f t="shared" si="52"/>
        <v>0</v>
      </c>
      <c r="U374" s="259">
        <f t="shared" si="53"/>
        <v>0</v>
      </c>
    </row>
    <row r="375" spans="1:21" ht="20.25">
      <c r="A375" s="78"/>
      <c r="B375" s="270"/>
      <c r="C375" s="79"/>
      <c r="D375" s="80"/>
      <c r="E375" s="81"/>
      <c r="F375" s="31">
        <f t="shared" si="45"/>
      </c>
      <c r="G375" s="303">
        <f>IF(D375="","",VLOOKUP(F375,'Plan Comptable Général Commenté'!$C$5:$D$570,2,0))</f>
      </c>
      <c r="H375" s="82"/>
      <c r="I375" s="281">
        <f>IF(H375="","",VLOOKUP(H375,'Comptes Analytiques'!$A$8:$B$51,2,0))</f>
      </c>
      <c r="J375" s="33"/>
      <c r="K375" s="84"/>
      <c r="L375" s="84"/>
      <c r="M375" s="305"/>
      <c r="N375" s="255">
        <f t="shared" si="50"/>
        <v>0</v>
      </c>
      <c r="O375" s="261">
        <f t="shared" si="51"/>
        <v>0</v>
      </c>
      <c r="P375" s="260">
        <f t="shared" si="46"/>
        <v>0</v>
      </c>
      <c r="Q375" s="261">
        <f t="shared" si="47"/>
        <v>0</v>
      </c>
      <c r="R375" s="260">
        <f t="shared" si="48"/>
        <v>0</v>
      </c>
      <c r="S375" s="261">
        <f t="shared" si="49"/>
        <v>0</v>
      </c>
      <c r="T375" s="258">
        <f t="shared" si="52"/>
        <v>0</v>
      </c>
      <c r="U375" s="259">
        <f t="shared" si="53"/>
        <v>0</v>
      </c>
    </row>
    <row r="376" spans="1:21" ht="20.25">
      <c r="A376" s="78"/>
      <c r="B376" s="270"/>
      <c r="C376" s="79"/>
      <c r="D376" s="80"/>
      <c r="E376" s="81"/>
      <c r="F376" s="31">
        <f t="shared" si="45"/>
      </c>
      <c r="G376" s="303">
        <f>IF(D376="","",VLOOKUP(F376,'Plan Comptable Général Commenté'!$C$5:$D$570,2,0))</f>
      </c>
      <c r="H376" s="82"/>
      <c r="I376" s="281">
        <f>IF(H376="","",VLOOKUP(H376,'Comptes Analytiques'!$A$8:$B$51,2,0))</f>
      </c>
      <c r="J376" s="33"/>
      <c r="K376" s="84"/>
      <c r="L376" s="84"/>
      <c r="M376" s="305"/>
      <c r="N376" s="255">
        <f t="shared" si="50"/>
        <v>0</v>
      </c>
      <c r="O376" s="261">
        <f t="shared" si="51"/>
        <v>0</v>
      </c>
      <c r="P376" s="260">
        <f t="shared" si="46"/>
        <v>0</v>
      </c>
      <c r="Q376" s="261">
        <f t="shared" si="47"/>
        <v>0</v>
      </c>
      <c r="R376" s="260">
        <f t="shared" si="48"/>
        <v>0</v>
      </c>
      <c r="S376" s="261">
        <f t="shared" si="49"/>
        <v>0</v>
      </c>
      <c r="T376" s="258">
        <f t="shared" si="52"/>
        <v>0</v>
      </c>
      <c r="U376" s="259">
        <f t="shared" si="53"/>
        <v>0</v>
      </c>
    </row>
    <row r="377" spans="1:21" ht="20.25">
      <c r="A377" s="78"/>
      <c r="B377" s="270"/>
      <c r="C377" s="79"/>
      <c r="D377" s="80"/>
      <c r="E377" s="81"/>
      <c r="F377" s="31">
        <f t="shared" si="45"/>
      </c>
      <c r="G377" s="303">
        <f>IF(D377="","",VLOOKUP(F377,'Plan Comptable Général Commenté'!$C$5:$D$570,2,0))</f>
      </c>
      <c r="H377" s="82"/>
      <c r="I377" s="281">
        <f>IF(H377="","",VLOOKUP(H377,'Comptes Analytiques'!$A$8:$B$51,2,0))</f>
      </c>
      <c r="J377" s="33"/>
      <c r="K377" s="84"/>
      <c r="L377" s="84"/>
      <c r="M377" s="305"/>
      <c r="N377" s="255">
        <f t="shared" si="50"/>
        <v>0</v>
      </c>
      <c r="O377" s="261">
        <f t="shared" si="51"/>
        <v>0</v>
      </c>
      <c r="P377" s="260">
        <f t="shared" si="46"/>
        <v>0</v>
      </c>
      <c r="Q377" s="261">
        <f t="shared" si="47"/>
        <v>0</v>
      </c>
      <c r="R377" s="260">
        <f t="shared" si="48"/>
        <v>0</v>
      </c>
      <c r="S377" s="261">
        <f t="shared" si="49"/>
        <v>0</v>
      </c>
      <c r="T377" s="258">
        <f t="shared" si="52"/>
        <v>0</v>
      </c>
      <c r="U377" s="259">
        <f t="shared" si="53"/>
        <v>0</v>
      </c>
    </row>
    <row r="378" spans="1:21" ht="20.25">
      <c r="A378" s="78"/>
      <c r="B378" s="270"/>
      <c r="C378" s="79"/>
      <c r="D378" s="80"/>
      <c r="E378" s="81"/>
      <c r="F378" s="31">
        <f t="shared" si="45"/>
      </c>
      <c r="G378" s="303">
        <f>IF(D378="","",VLOOKUP(F378,'Plan Comptable Général Commenté'!$C$5:$D$570,2,0))</f>
      </c>
      <c r="H378" s="82"/>
      <c r="I378" s="281">
        <f>IF(H378="","",VLOOKUP(H378,'Comptes Analytiques'!$A$8:$B$51,2,0))</f>
      </c>
      <c r="J378" s="33"/>
      <c r="K378" s="84"/>
      <c r="L378" s="84"/>
      <c r="M378" s="305"/>
      <c r="N378" s="255">
        <f t="shared" si="50"/>
        <v>0</v>
      </c>
      <c r="O378" s="261">
        <f t="shared" si="51"/>
        <v>0</v>
      </c>
      <c r="P378" s="260">
        <f t="shared" si="46"/>
        <v>0</v>
      </c>
      <c r="Q378" s="261">
        <f t="shared" si="47"/>
        <v>0</v>
      </c>
      <c r="R378" s="260">
        <f t="shared" si="48"/>
        <v>0</v>
      </c>
      <c r="S378" s="261">
        <f t="shared" si="49"/>
        <v>0</v>
      </c>
      <c r="T378" s="258">
        <f t="shared" si="52"/>
        <v>0</v>
      </c>
      <c r="U378" s="259">
        <f t="shared" si="53"/>
        <v>0</v>
      </c>
    </row>
    <row r="379" spans="1:21" ht="20.25">
      <c r="A379" s="78"/>
      <c r="B379" s="270"/>
      <c r="C379" s="79"/>
      <c r="D379" s="80"/>
      <c r="E379" s="81"/>
      <c r="F379" s="31">
        <f t="shared" si="45"/>
      </c>
      <c r="G379" s="303">
        <f>IF(D379="","",VLOOKUP(F379,'Plan Comptable Général Commenté'!$C$5:$D$570,2,0))</f>
      </c>
      <c r="H379" s="82"/>
      <c r="I379" s="281">
        <f>IF(H379="","",VLOOKUP(H379,'Comptes Analytiques'!$A$8:$B$51,2,0))</f>
      </c>
      <c r="J379" s="33"/>
      <c r="K379" s="84"/>
      <c r="L379" s="84"/>
      <c r="M379" s="305"/>
      <c r="N379" s="255">
        <f t="shared" si="50"/>
        <v>0</v>
      </c>
      <c r="O379" s="261">
        <f t="shared" si="51"/>
        <v>0</v>
      </c>
      <c r="P379" s="260">
        <f t="shared" si="46"/>
        <v>0</v>
      </c>
      <c r="Q379" s="261">
        <f t="shared" si="47"/>
        <v>0</v>
      </c>
      <c r="R379" s="260">
        <f t="shared" si="48"/>
        <v>0</v>
      </c>
      <c r="S379" s="261">
        <f t="shared" si="49"/>
        <v>0</v>
      </c>
      <c r="T379" s="258">
        <f t="shared" si="52"/>
        <v>0</v>
      </c>
      <c r="U379" s="259">
        <f t="shared" si="53"/>
        <v>0</v>
      </c>
    </row>
    <row r="380" spans="1:21" ht="20.25">
      <c r="A380" s="78"/>
      <c r="B380" s="270"/>
      <c r="C380" s="79"/>
      <c r="D380" s="80"/>
      <c r="E380" s="81"/>
      <c r="F380" s="31">
        <f t="shared" si="45"/>
      </c>
      <c r="G380" s="303">
        <f>IF(D380="","",VLOOKUP(F380,'Plan Comptable Général Commenté'!$C$5:$D$570,2,0))</f>
      </c>
      <c r="H380" s="82"/>
      <c r="I380" s="281">
        <f>IF(H380="","",VLOOKUP(H380,'Comptes Analytiques'!$A$8:$B$51,2,0))</f>
      </c>
      <c r="J380" s="33"/>
      <c r="K380" s="84"/>
      <c r="L380" s="84"/>
      <c r="M380" s="305"/>
      <c r="N380" s="255">
        <f t="shared" si="50"/>
        <v>0</v>
      </c>
      <c r="O380" s="261">
        <f t="shared" si="51"/>
        <v>0</v>
      </c>
      <c r="P380" s="260">
        <f t="shared" si="46"/>
        <v>0</v>
      </c>
      <c r="Q380" s="261">
        <f t="shared" si="47"/>
        <v>0</v>
      </c>
      <c r="R380" s="260">
        <f t="shared" si="48"/>
        <v>0</v>
      </c>
      <c r="S380" s="261">
        <f t="shared" si="49"/>
        <v>0</v>
      </c>
      <c r="T380" s="258">
        <f t="shared" si="52"/>
        <v>0</v>
      </c>
      <c r="U380" s="259">
        <f t="shared" si="53"/>
        <v>0</v>
      </c>
    </row>
    <row r="381" spans="1:21" ht="20.25">
      <c r="A381" s="78"/>
      <c r="B381" s="270"/>
      <c r="C381" s="79"/>
      <c r="D381" s="80"/>
      <c r="E381" s="81"/>
      <c r="F381" s="31">
        <f t="shared" si="45"/>
      </c>
      <c r="G381" s="303">
        <f>IF(D381="","",VLOOKUP(F381,'Plan Comptable Général Commenté'!$C$5:$D$570,2,0))</f>
      </c>
      <c r="H381" s="82"/>
      <c r="I381" s="281">
        <f>IF(H381="","",VLOOKUP(H381,'Comptes Analytiques'!$A$8:$B$51,2,0))</f>
      </c>
      <c r="J381" s="33"/>
      <c r="K381" s="84"/>
      <c r="L381" s="84"/>
      <c r="M381" s="305"/>
      <c r="N381" s="255">
        <f t="shared" si="50"/>
        <v>0</v>
      </c>
      <c r="O381" s="261">
        <f t="shared" si="51"/>
        <v>0</v>
      </c>
      <c r="P381" s="260">
        <f t="shared" si="46"/>
        <v>0</v>
      </c>
      <c r="Q381" s="261">
        <f t="shared" si="47"/>
        <v>0</v>
      </c>
      <c r="R381" s="260">
        <f t="shared" si="48"/>
        <v>0</v>
      </c>
      <c r="S381" s="261">
        <f t="shared" si="49"/>
        <v>0</v>
      </c>
      <c r="T381" s="258">
        <f t="shared" si="52"/>
        <v>0</v>
      </c>
      <c r="U381" s="259">
        <f t="shared" si="53"/>
        <v>0</v>
      </c>
    </row>
    <row r="382" spans="1:21" ht="20.25">
      <c r="A382" s="78"/>
      <c r="B382" s="270"/>
      <c r="C382" s="79"/>
      <c r="D382" s="80"/>
      <c r="E382" s="81"/>
      <c r="F382" s="31">
        <f t="shared" si="45"/>
      </c>
      <c r="G382" s="303">
        <f>IF(D382="","",VLOOKUP(F382,'Plan Comptable Général Commenté'!$C$5:$D$570,2,0))</f>
      </c>
      <c r="H382" s="82"/>
      <c r="I382" s="281">
        <f>IF(H382="","",VLOOKUP(H382,'Comptes Analytiques'!$A$8:$B$51,2,0))</f>
      </c>
      <c r="J382" s="33"/>
      <c r="K382" s="84"/>
      <c r="L382" s="84"/>
      <c r="M382" s="305"/>
      <c r="N382" s="255">
        <f t="shared" si="50"/>
        <v>0</v>
      </c>
      <c r="O382" s="261">
        <f t="shared" si="51"/>
        <v>0</v>
      </c>
      <c r="P382" s="260">
        <f t="shared" si="46"/>
        <v>0</v>
      </c>
      <c r="Q382" s="261">
        <f t="shared" si="47"/>
        <v>0</v>
      </c>
      <c r="R382" s="260">
        <f t="shared" si="48"/>
        <v>0</v>
      </c>
      <c r="S382" s="261">
        <f t="shared" si="49"/>
        <v>0</v>
      </c>
      <c r="T382" s="258">
        <f t="shared" si="52"/>
        <v>0</v>
      </c>
      <c r="U382" s="259">
        <f t="shared" si="53"/>
        <v>0</v>
      </c>
    </row>
    <row r="383" spans="1:21" ht="20.25">
      <c r="A383" s="78"/>
      <c r="B383" s="270"/>
      <c r="C383" s="79"/>
      <c r="D383" s="80"/>
      <c r="E383" s="81"/>
      <c r="F383" s="31">
        <f t="shared" si="45"/>
      </c>
      <c r="G383" s="303">
        <f>IF(D383="","",VLOOKUP(F383,'Plan Comptable Général Commenté'!$C$5:$D$570,2,0))</f>
      </c>
      <c r="H383" s="82"/>
      <c r="I383" s="281">
        <f>IF(H383="","",VLOOKUP(H383,'Comptes Analytiques'!$A$8:$B$51,2,0))</f>
      </c>
      <c r="J383" s="33"/>
      <c r="K383" s="84"/>
      <c r="L383" s="84"/>
      <c r="M383" s="305"/>
      <c r="N383" s="255">
        <f t="shared" si="50"/>
        <v>0</v>
      </c>
      <c r="O383" s="261">
        <f t="shared" si="51"/>
        <v>0</v>
      </c>
      <c r="P383" s="260">
        <f t="shared" si="46"/>
        <v>0</v>
      </c>
      <c r="Q383" s="261">
        <f t="shared" si="47"/>
        <v>0</v>
      </c>
      <c r="R383" s="260">
        <f t="shared" si="48"/>
        <v>0</v>
      </c>
      <c r="S383" s="261">
        <f t="shared" si="49"/>
        <v>0</v>
      </c>
      <c r="T383" s="258">
        <f t="shared" si="52"/>
        <v>0</v>
      </c>
      <c r="U383" s="259">
        <f t="shared" si="53"/>
        <v>0</v>
      </c>
    </row>
    <row r="384" spans="1:21" ht="20.25">
      <c r="A384" s="78"/>
      <c r="B384" s="270"/>
      <c r="C384" s="79"/>
      <c r="D384" s="80"/>
      <c r="E384" s="81"/>
      <c r="F384" s="31">
        <f t="shared" si="45"/>
      </c>
      <c r="G384" s="303">
        <f>IF(D384="","",VLOOKUP(F384,'Plan Comptable Général Commenté'!$C$5:$D$570,2,0))</f>
      </c>
      <c r="H384" s="82"/>
      <c r="I384" s="281">
        <f>IF(H384="","",VLOOKUP(H384,'Comptes Analytiques'!$A$8:$B$51,2,0))</f>
      </c>
      <c r="J384" s="33"/>
      <c r="K384" s="84"/>
      <c r="L384" s="84"/>
      <c r="M384" s="305"/>
      <c r="N384" s="255">
        <f t="shared" si="50"/>
        <v>0</v>
      </c>
      <c r="O384" s="261">
        <f t="shared" si="51"/>
        <v>0</v>
      </c>
      <c r="P384" s="260">
        <f t="shared" si="46"/>
        <v>0</v>
      </c>
      <c r="Q384" s="261">
        <f t="shared" si="47"/>
        <v>0</v>
      </c>
      <c r="R384" s="260">
        <f t="shared" si="48"/>
        <v>0</v>
      </c>
      <c r="S384" s="261">
        <f t="shared" si="49"/>
        <v>0</v>
      </c>
      <c r="T384" s="258">
        <f t="shared" si="52"/>
        <v>0</v>
      </c>
      <c r="U384" s="259">
        <f t="shared" si="53"/>
        <v>0</v>
      </c>
    </row>
    <row r="385" spans="1:21" ht="20.25">
      <c r="A385" s="78"/>
      <c r="B385" s="270"/>
      <c r="C385" s="79"/>
      <c r="D385" s="80"/>
      <c r="E385" s="81"/>
      <c r="F385" s="31">
        <f t="shared" si="45"/>
      </c>
      <c r="G385" s="303">
        <f>IF(D385="","",VLOOKUP(F385,'Plan Comptable Général Commenté'!$C$5:$D$570,2,0))</f>
      </c>
      <c r="H385" s="82"/>
      <c r="I385" s="281">
        <f>IF(H385="","",VLOOKUP(H385,'Comptes Analytiques'!$A$8:$B$51,2,0))</f>
      </c>
      <c r="J385" s="33"/>
      <c r="K385" s="84"/>
      <c r="L385" s="84"/>
      <c r="M385" s="305"/>
      <c r="N385" s="255">
        <f t="shared" si="50"/>
        <v>0</v>
      </c>
      <c r="O385" s="261">
        <f t="shared" si="51"/>
        <v>0</v>
      </c>
      <c r="P385" s="260">
        <f t="shared" si="46"/>
        <v>0</v>
      </c>
      <c r="Q385" s="261">
        <f t="shared" si="47"/>
        <v>0</v>
      </c>
      <c r="R385" s="260">
        <f t="shared" si="48"/>
        <v>0</v>
      </c>
      <c r="S385" s="261">
        <f t="shared" si="49"/>
        <v>0</v>
      </c>
      <c r="T385" s="258">
        <f t="shared" si="52"/>
        <v>0</v>
      </c>
      <c r="U385" s="259">
        <f t="shared" si="53"/>
        <v>0</v>
      </c>
    </row>
    <row r="386" spans="1:21" ht="20.25">
      <c r="A386" s="78"/>
      <c r="B386" s="270"/>
      <c r="C386" s="79"/>
      <c r="D386" s="80"/>
      <c r="E386" s="81"/>
      <c r="F386" s="31">
        <f t="shared" si="45"/>
      </c>
      <c r="G386" s="303">
        <f>IF(D386="","",VLOOKUP(F386,'Plan Comptable Général Commenté'!$C$5:$D$570,2,0))</f>
      </c>
      <c r="H386" s="82"/>
      <c r="I386" s="281">
        <f>IF(H386="","",VLOOKUP(H386,'Comptes Analytiques'!$A$8:$B$51,2,0))</f>
      </c>
      <c r="J386" s="33"/>
      <c r="K386" s="84"/>
      <c r="L386" s="84"/>
      <c r="M386" s="305"/>
      <c r="N386" s="255">
        <f t="shared" si="50"/>
        <v>0</v>
      </c>
      <c r="O386" s="261">
        <f t="shared" si="51"/>
        <v>0</v>
      </c>
      <c r="P386" s="260">
        <f t="shared" si="46"/>
        <v>0</v>
      </c>
      <c r="Q386" s="261">
        <f t="shared" si="47"/>
        <v>0</v>
      </c>
      <c r="R386" s="260">
        <f t="shared" si="48"/>
        <v>0</v>
      </c>
      <c r="S386" s="261">
        <f t="shared" si="49"/>
        <v>0</v>
      </c>
      <c r="T386" s="258">
        <f t="shared" si="52"/>
        <v>0</v>
      </c>
      <c r="U386" s="259">
        <f t="shared" si="53"/>
        <v>0</v>
      </c>
    </row>
    <row r="387" spans="1:21" ht="20.25">
      <c r="A387" s="78"/>
      <c r="B387" s="270"/>
      <c r="C387" s="79"/>
      <c r="D387" s="80"/>
      <c r="E387" s="81"/>
      <c r="F387" s="31">
        <f t="shared" si="45"/>
      </c>
      <c r="G387" s="303">
        <f>IF(D387="","",VLOOKUP(F387,'Plan Comptable Général Commenté'!$C$5:$D$570,2,0))</f>
      </c>
      <c r="H387" s="82"/>
      <c r="I387" s="281">
        <f>IF(H387="","",VLOOKUP(H387,'Comptes Analytiques'!$A$8:$B$51,2,0))</f>
      </c>
      <c r="J387" s="33"/>
      <c r="K387" s="84"/>
      <c r="L387" s="84"/>
      <c r="M387" s="305"/>
      <c r="N387" s="255">
        <f t="shared" si="50"/>
        <v>0</v>
      </c>
      <c r="O387" s="261">
        <f t="shared" si="51"/>
        <v>0</v>
      </c>
      <c r="P387" s="260">
        <f t="shared" si="46"/>
        <v>0</v>
      </c>
      <c r="Q387" s="261">
        <f t="shared" si="47"/>
        <v>0</v>
      </c>
      <c r="R387" s="260">
        <f t="shared" si="48"/>
        <v>0</v>
      </c>
      <c r="S387" s="261">
        <f t="shared" si="49"/>
        <v>0</v>
      </c>
      <c r="T387" s="258">
        <f t="shared" si="52"/>
        <v>0</v>
      </c>
      <c r="U387" s="259">
        <f t="shared" si="53"/>
        <v>0</v>
      </c>
    </row>
    <row r="388" spans="1:21" ht="20.25">
      <c r="A388" s="78"/>
      <c r="B388" s="270"/>
      <c r="C388" s="79"/>
      <c r="D388" s="80"/>
      <c r="E388" s="81"/>
      <c r="F388" s="31">
        <f t="shared" si="45"/>
      </c>
      <c r="G388" s="303">
        <f>IF(D388="","",VLOOKUP(F388,'Plan Comptable Général Commenté'!$C$5:$D$570,2,0))</f>
      </c>
      <c r="H388" s="82"/>
      <c r="I388" s="281">
        <f>IF(H388="","",VLOOKUP(H388,'Comptes Analytiques'!$A$8:$B$51,2,0))</f>
      </c>
      <c r="J388" s="33"/>
      <c r="K388" s="84"/>
      <c r="L388" s="84"/>
      <c r="M388" s="305"/>
      <c r="N388" s="255">
        <f t="shared" si="50"/>
        <v>0</v>
      </c>
      <c r="O388" s="261">
        <f t="shared" si="51"/>
        <v>0</v>
      </c>
      <c r="P388" s="260">
        <f t="shared" si="46"/>
        <v>0</v>
      </c>
      <c r="Q388" s="261">
        <f t="shared" si="47"/>
        <v>0</v>
      </c>
      <c r="R388" s="260">
        <f t="shared" si="48"/>
        <v>0</v>
      </c>
      <c r="S388" s="261">
        <f t="shared" si="49"/>
        <v>0</v>
      </c>
      <c r="T388" s="258">
        <f t="shared" si="52"/>
        <v>0</v>
      </c>
      <c r="U388" s="259">
        <f t="shared" si="53"/>
        <v>0</v>
      </c>
    </row>
    <row r="389" spans="1:21" ht="20.25">
      <c r="A389" s="78"/>
      <c r="B389" s="270"/>
      <c r="C389" s="79"/>
      <c r="D389" s="80"/>
      <c r="E389" s="81"/>
      <c r="F389" s="31">
        <f t="shared" si="45"/>
      </c>
      <c r="G389" s="303">
        <f>IF(D389="","",VLOOKUP(F389,'Plan Comptable Général Commenté'!$C$5:$D$570,2,0))</f>
      </c>
      <c r="H389" s="82"/>
      <c r="I389" s="281">
        <f>IF(H389="","",VLOOKUP(H389,'Comptes Analytiques'!$A$8:$B$51,2,0))</f>
      </c>
      <c r="J389" s="33"/>
      <c r="K389" s="84"/>
      <c r="L389" s="84"/>
      <c r="M389" s="305"/>
      <c r="N389" s="255">
        <f t="shared" si="50"/>
        <v>0</v>
      </c>
      <c r="O389" s="261">
        <f t="shared" si="51"/>
        <v>0</v>
      </c>
      <c r="P389" s="260">
        <f t="shared" si="46"/>
        <v>0</v>
      </c>
      <c r="Q389" s="261">
        <f t="shared" si="47"/>
        <v>0</v>
      </c>
      <c r="R389" s="260">
        <f t="shared" si="48"/>
        <v>0</v>
      </c>
      <c r="S389" s="261">
        <f t="shared" si="49"/>
        <v>0</v>
      </c>
      <c r="T389" s="258">
        <f t="shared" si="52"/>
        <v>0</v>
      </c>
      <c r="U389" s="259">
        <f t="shared" si="53"/>
        <v>0</v>
      </c>
    </row>
    <row r="390" spans="1:21" ht="20.25">
      <c r="A390" s="78"/>
      <c r="B390" s="270"/>
      <c r="C390" s="79"/>
      <c r="D390" s="80"/>
      <c r="E390" s="81"/>
      <c r="F390" s="31">
        <f t="shared" si="45"/>
      </c>
      <c r="G390" s="303">
        <f>IF(D390="","",VLOOKUP(F390,'Plan Comptable Général Commenté'!$C$5:$D$570,2,0))</f>
      </c>
      <c r="H390" s="82"/>
      <c r="I390" s="281">
        <f>IF(H390="","",VLOOKUP(H390,'Comptes Analytiques'!$A$8:$B$51,2,0))</f>
      </c>
      <c r="J390" s="33"/>
      <c r="K390" s="84"/>
      <c r="L390" s="84"/>
      <c r="M390" s="305"/>
      <c r="N390" s="255">
        <f t="shared" si="50"/>
        <v>0</v>
      </c>
      <c r="O390" s="261">
        <f t="shared" si="51"/>
        <v>0</v>
      </c>
      <c r="P390" s="260">
        <f t="shared" si="46"/>
        <v>0</v>
      </c>
      <c r="Q390" s="261">
        <f t="shared" si="47"/>
        <v>0</v>
      </c>
      <c r="R390" s="260">
        <f t="shared" si="48"/>
        <v>0</v>
      </c>
      <c r="S390" s="261">
        <f t="shared" si="49"/>
        <v>0</v>
      </c>
      <c r="T390" s="258">
        <f t="shared" si="52"/>
        <v>0</v>
      </c>
      <c r="U390" s="259">
        <f t="shared" si="53"/>
        <v>0</v>
      </c>
    </row>
    <row r="391" spans="1:21" ht="20.25">
      <c r="A391" s="78"/>
      <c r="B391" s="270"/>
      <c r="C391" s="79"/>
      <c r="D391" s="80"/>
      <c r="E391" s="81"/>
      <c r="F391" s="31">
        <f t="shared" si="45"/>
      </c>
      <c r="G391" s="303">
        <f>IF(D391="","",VLOOKUP(F391,'Plan Comptable Général Commenté'!$C$5:$D$570,2,0))</f>
      </c>
      <c r="H391" s="82"/>
      <c r="I391" s="281">
        <f>IF(H391="","",VLOOKUP(H391,'Comptes Analytiques'!$A$8:$B$51,2,0))</f>
      </c>
      <c r="J391" s="33"/>
      <c r="K391" s="84"/>
      <c r="L391" s="84"/>
      <c r="M391" s="305"/>
      <c r="N391" s="255">
        <f t="shared" si="50"/>
        <v>0</v>
      </c>
      <c r="O391" s="261">
        <f t="shared" si="51"/>
        <v>0</v>
      </c>
      <c r="P391" s="260">
        <f t="shared" si="46"/>
        <v>0</v>
      </c>
      <c r="Q391" s="261">
        <f t="shared" si="47"/>
        <v>0</v>
      </c>
      <c r="R391" s="260">
        <f t="shared" si="48"/>
        <v>0</v>
      </c>
      <c r="S391" s="261">
        <f t="shared" si="49"/>
        <v>0</v>
      </c>
      <c r="T391" s="258">
        <f t="shared" si="52"/>
        <v>0</v>
      </c>
      <c r="U391" s="259">
        <f t="shared" si="53"/>
        <v>0</v>
      </c>
    </row>
    <row r="392" spans="1:21" ht="20.25">
      <c r="A392" s="78"/>
      <c r="B392" s="270"/>
      <c r="C392" s="79"/>
      <c r="D392" s="80"/>
      <c r="E392" s="81"/>
      <c r="F392" s="31">
        <f t="shared" si="45"/>
      </c>
      <c r="G392" s="303">
        <f>IF(D392="","",VLOOKUP(F392,'Plan Comptable Général Commenté'!$C$5:$D$570,2,0))</f>
      </c>
      <c r="H392" s="82"/>
      <c r="I392" s="281">
        <f>IF(H392="","",VLOOKUP(H392,'Comptes Analytiques'!$A$8:$B$51,2,0))</f>
      </c>
      <c r="J392" s="33"/>
      <c r="K392" s="84"/>
      <c r="L392" s="84"/>
      <c r="M392" s="305"/>
      <c r="N392" s="255">
        <f t="shared" si="50"/>
        <v>0</v>
      </c>
      <c r="O392" s="261">
        <f t="shared" si="51"/>
        <v>0</v>
      </c>
      <c r="P392" s="260">
        <f t="shared" si="46"/>
        <v>0</v>
      </c>
      <c r="Q392" s="261">
        <f t="shared" si="47"/>
        <v>0</v>
      </c>
      <c r="R392" s="260">
        <f t="shared" si="48"/>
        <v>0</v>
      </c>
      <c r="S392" s="261">
        <f t="shared" si="49"/>
        <v>0</v>
      </c>
      <c r="T392" s="258">
        <f t="shared" si="52"/>
        <v>0</v>
      </c>
      <c r="U392" s="259">
        <f t="shared" si="53"/>
        <v>0</v>
      </c>
    </row>
    <row r="393" spans="1:21" ht="20.25">
      <c r="A393" s="78"/>
      <c r="B393" s="270"/>
      <c r="C393" s="79"/>
      <c r="D393" s="80"/>
      <c r="E393" s="81"/>
      <c r="F393" s="31">
        <f t="shared" si="45"/>
      </c>
      <c r="G393" s="303">
        <f>IF(D393="","",VLOOKUP(F393,'Plan Comptable Général Commenté'!$C$5:$D$570,2,0))</f>
      </c>
      <c r="H393" s="82"/>
      <c r="I393" s="281">
        <f>IF(H393="","",VLOOKUP(H393,'Comptes Analytiques'!$A$8:$B$51,2,0))</f>
      </c>
      <c r="J393" s="33"/>
      <c r="K393" s="84"/>
      <c r="L393" s="84"/>
      <c r="M393" s="305"/>
      <c r="N393" s="255">
        <f t="shared" si="50"/>
        <v>0</v>
      </c>
      <c r="O393" s="261">
        <f t="shared" si="51"/>
        <v>0</v>
      </c>
      <c r="P393" s="260">
        <f t="shared" si="46"/>
        <v>0</v>
      </c>
      <c r="Q393" s="261">
        <f t="shared" si="47"/>
        <v>0</v>
      </c>
      <c r="R393" s="260">
        <f t="shared" si="48"/>
        <v>0</v>
      </c>
      <c r="S393" s="261">
        <f t="shared" si="49"/>
        <v>0</v>
      </c>
      <c r="T393" s="258">
        <f t="shared" si="52"/>
        <v>0</v>
      </c>
      <c r="U393" s="259">
        <f t="shared" si="53"/>
        <v>0</v>
      </c>
    </row>
    <row r="394" spans="1:21" ht="20.25">
      <c r="A394" s="78"/>
      <c r="B394" s="270"/>
      <c r="C394" s="79"/>
      <c r="D394" s="80"/>
      <c r="E394" s="81"/>
      <c r="F394" s="31">
        <f aca="true" t="shared" si="54" ref="F394:F457">CONCATENATE(D394,E394)</f>
      </c>
      <c r="G394" s="303">
        <f>IF(D394="","",VLOOKUP(F394,'Plan Comptable Général Commenté'!$C$5:$D$570,2,0))</f>
      </c>
      <c r="H394" s="82"/>
      <c r="I394" s="281">
        <f>IF(H394="","",VLOOKUP(H394,'Comptes Analytiques'!$A$8:$B$51,2,0))</f>
      </c>
      <c r="J394" s="33"/>
      <c r="K394" s="84"/>
      <c r="L394" s="84"/>
      <c r="M394" s="305"/>
      <c r="N394" s="255">
        <f t="shared" si="50"/>
        <v>0</v>
      </c>
      <c r="O394" s="261">
        <f t="shared" si="51"/>
        <v>0</v>
      </c>
      <c r="P394" s="260">
        <f aca="true" t="shared" si="55" ref="P394:P457">IF(B394="C","",IF(B394="OD","",IF(B394="B1",IF(M394="*",K394,0),0)))</f>
        <v>0</v>
      </c>
      <c r="Q394" s="261">
        <f aca="true" t="shared" si="56" ref="Q394:Q457">IF(B394="C","",IF(B394="OD","",IF(B394="B1",IF(M394="*",L394,0),0)))</f>
        <v>0</v>
      </c>
      <c r="R394" s="260">
        <f aca="true" t="shared" si="57" ref="R394:R457">IF(B394="C","",IF(B394="OD","",IF(B394="B2",IF(M394="*",K394,0),0)))</f>
        <v>0</v>
      </c>
      <c r="S394" s="261">
        <f aca="true" t="shared" si="58" ref="S394:S457">IF(B394="C","",IF(B394="OD","",IF(B394="B2",IF(M394="*",L394,0),0)))</f>
        <v>0</v>
      </c>
      <c r="T394" s="258">
        <f t="shared" si="52"/>
        <v>0</v>
      </c>
      <c r="U394" s="259">
        <f t="shared" si="53"/>
        <v>0</v>
      </c>
    </row>
    <row r="395" spans="1:21" ht="20.25">
      <c r="A395" s="78"/>
      <c r="B395" s="270"/>
      <c r="C395" s="79"/>
      <c r="D395" s="80"/>
      <c r="E395" s="81"/>
      <c r="F395" s="31">
        <f t="shared" si="54"/>
      </c>
      <c r="G395" s="303">
        <f>IF(D395="","",VLOOKUP(F395,'Plan Comptable Général Commenté'!$C$5:$D$570,2,0))</f>
      </c>
      <c r="H395" s="82"/>
      <c r="I395" s="281">
        <f>IF(H395="","",VLOOKUP(H395,'Comptes Analytiques'!$A$8:$B$51,2,0))</f>
      </c>
      <c r="J395" s="33"/>
      <c r="K395" s="84"/>
      <c r="L395" s="84"/>
      <c r="M395" s="305"/>
      <c r="N395" s="255">
        <f aca="true" t="shared" si="59" ref="N395:N458">IF(B395="C","",IF(B395="OD","",IF(B395="B",IF(M395="*",K395,0),0)))</f>
        <v>0</v>
      </c>
      <c r="O395" s="261">
        <f aca="true" t="shared" si="60" ref="O395:O458">IF(B395="C","",IF(B395="OD","",IF(B395="B",IF(M395="*",L395,0),0)))</f>
        <v>0</v>
      </c>
      <c r="P395" s="260">
        <f t="shared" si="55"/>
        <v>0</v>
      </c>
      <c r="Q395" s="261">
        <f t="shared" si="56"/>
        <v>0</v>
      </c>
      <c r="R395" s="260">
        <f t="shared" si="57"/>
        <v>0</v>
      </c>
      <c r="S395" s="261">
        <f t="shared" si="58"/>
        <v>0</v>
      </c>
      <c r="T395" s="258">
        <f aca="true" t="shared" si="61" ref="T395:T458">IF(B395="C","",IF(B395="OD","",IF(B395="B3",IF(M395="*",K395,0),0)))</f>
        <v>0</v>
      </c>
      <c r="U395" s="259">
        <f aca="true" t="shared" si="62" ref="U395:U458">IF(B395="C","",IF(B395="OD","",IF(B395="B3",IF(M395="*",L395,0),0)))</f>
        <v>0</v>
      </c>
    </row>
    <row r="396" spans="1:21" ht="20.25">
      <c r="A396" s="78"/>
      <c r="B396" s="270"/>
      <c r="C396" s="79"/>
      <c r="D396" s="80"/>
      <c r="E396" s="81"/>
      <c r="F396" s="31">
        <f t="shared" si="54"/>
      </c>
      <c r="G396" s="303">
        <f>IF(D396="","",VLOOKUP(F396,'Plan Comptable Général Commenté'!$C$5:$D$570,2,0))</f>
      </c>
      <c r="H396" s="82"/>
      <c r="I396" s="281">
        <f>IF(H396="","",VLOOKUP(H396,'Comptes Analytiques'!$A$8:$B$51,2,0))</f>
      </c>
      <c r="J396" s="33"/>
      <c r="K396" s="84"/>
      <c r="L396" s="84"/>
      <c r="M396" s="305"/>
      <c r="N396" s="255">
        <f t="shared" si="59"/>
        <v>0</v>
      </c>
      <c r="O396" s="261">
        <f t="shared" si="60"/>
        <v>0</v>
      </c>
      <c r="P396" s="260">
        <f t="shared" si="55"/>
        <v>0</v>
      </c>
      <c r="Q396" s="261">
        <f t="shared" si="56"/>
        <v>0</v>
      </c>
      <c r="R396" s="260">
        <f t="shared" si="57"/>
        <v>0</v>
      </c>
      <c r="S396" s="261">
        <f t="shared" si="58"/>
        <v>0</v>
      </c>
      <c r="T396" s="258">
        <f t="shared" si="61"/>
        <v>0</v>
      </c>
      <c r="U396" s="259">
        <f t="shared" si="62"/>
        <v>0</v>
      </c>
    </row>
    <row r="397" spans="1:21" ht="20.25">
      <c r="A397" s="78"/>
      <c r="B397" s="270"/>
      <c r="C397" s="79"/>
      <c r="D397" s="80"/>
      <c r="E397" s="81"/>
      <c r="F397" s="31">
        <f t="shared" si="54"/>
      </c>
      <c r="G397" s="303">
        <f>IF(D397="","",VLOOKUP(F397,'Plan Comptable Général Commenté'!$C$5:$D$570,2,0))</f>
      </c>
      <c r="H397" s="82"/>
      <c r="I397" s="281">
        <f>IF(H397="","",VLOOKUP(H397,'Comptes Analytiques'!$A$8:$B$51,2,0))</f>
      </c>
      <c r="J397" s="33"/>
      <c r="K397" s="84"/>
      <c r="L397" s="84"/>
      <c r="M397" s="305"/>
      <c r="N397" s="255">
        <f t="shared" si="59"/>
        <v>0</v>
      </c>
      <c r="O397" s="261">
        <f t="shared" si="60"/>
        <v>0</v>
      </c>
      <c r="P397" s="260">
        <f t="shared" si="55"/>
        <v>0</v>
      </c>
      <c r="Q397" s="261">
        <f t="shared" si="56"/>
        <v>0</v>
      </c>
      <c r="R397" s="260">
        <f t="shared" si="57"/>
        <v>0</v>
      </c>
      <c r="S397" s="261">
        <f t="shared" si="58"/>
        <v>0</v>
      </c>
      <c r="T397" s="258">
        <f t="shared" si="61"/>
        <v>0</v>
      </c>
      <c r="U397" s="259">
        <f t="shared" si="62"/>
        <v>0</v>
      </c>
    </row>
    <row r="398" spans="1:21" ht="20.25">
      <c r="A398" s="78"/>
      <c r="B398" s="270"/>
      <c r="C398" s="79"/>
      <c r="D398" s="80"/>
      <c r="E398" s="81"/>
      <c r="F398" s="31">
        <f t="shared" si="54"/>
      </c>
      <c r="G398" s="303">
        <f>IF(D398="","",VLOOKUP(F398,'Plan Comptable Général Commenté'!$C$5:$D$570,2,0))</f>
      </c>
      <c r="H398" s="82"/>
      <c r="I398" s="281">
        <f>IF(H398="","",VLOOKUP(H398,'Comptes Analytiques'!$A$8:$B$51,2,0))</f>
      </c>
      <c r="J398" s="33"/>
      <c r="K398" s="84"/>
      <c r="L398" s="84"/>
      <c r="M398" s="305"/>
      <c r="N398" s="255">
        <f t="shared" si="59"/>
        <v>0</v>
      </c>
      <c r="O398" s="261">
        <f t="shared" si="60"/>
        <v>0</v>
      </c>
      <c r="P398" s="260">
        <f t="shared" si="55"/>
        <v>0</v>
      </c>
      <c r="Q398" s="261">
        <f t="shared" si="56"/>
        <v>0</v>
      </c>
      <c r="R398" s="260">
        <f t="shared" si="57"/>
        <v>0</v>
      </c>
      <c r="S398" s="261">
        <f t="shared" si="58"/>
        <v>0</v>
      </c>
      <c r="T398" s="258">
        <f t="shared" si="61"/>
        <v>0</v>
      </c>
      <c r="U398" s="259">
        <f t="shared" si="62"/>
        <v>0</v>
      </c>
    </row>
    <row r="399" spans="1:21" ht="20.25">
      <c r="A399" s="78"/>
      <c r="B399" s="270"/>
      <c r="C399" s="79"/>
      <c r="D399" s="80"/>
      <c r="E399" s="81"/>
      <c r="F399" s="31">
        <f t="shared" si="54"/>
      </c>
      <c r="G399" s="303">
        <f>IF(D399="","",VLOOKUP(F399,'Plan Comptable Général Commenté'!$C$5:$D$570,2,0))</f>
      </c>
      <c r="H399" s="82"/>
      <c r="I399" s="281">
        <f>IF(H399="","",VLOOKUP(H399,'Comptes Analytiques'!$A$8:$B$51,2,0))</f>
      </c>
      <c r="J399" s="33"/>
      <c r="K399" s="84"/>
      <c r="L399" s="84"/>
      <c r="M399" s="305"/>
      <c r="N399" s="255">
        <f t="shared" si="59"/>
        <v>0</v>
      </c>
      <c r="O399" s="261">
        <f t="shared" si="60"/>
        <v>0</v>
      </c>
      <c r="P399" s="260">
        <f t="shared" si="55"/>
        <v>0</v>
      </c>
      <c r="Q399" s="261">
        <f t="shared" si="56"/>
        <v>0</v>
      </c>
      <c r="R399" s="260">
        <f t="shared" si="57"/>
        <v>0</v>
      </c>
      <c r="S399" s="261">
        <f t="shared" si="58"/>
        <v>0</v>
      </c>
      <c r="T399" s="258">
        <f t="shared" si="61"/>
        <v>0</v>
      </c>
      <c r="U399" s="259">
        <f t="shared" si="62"/>
        <v>0</v>
      </c>
    </row>
    <row r="400" spans="1:21" ht="20.25">
      <c r="A400" s="78"/>
      <c r="B400" s="270"/>
      <c r="C400" s="79"/>
      <c r="D400" s="80"/>
      <c r="E400" s="81"/>
      <c r="F400" s="31">
        <f t="shared" si="54"/>
      </c>
      <c r="G400" s="303">
        <f>IF(D400="","",VLOOKUP(F400,'Plan Comptable Général Commenté'!$C$5:$D$570,2,0))</f>
      </c>
      <c r="H400" s="82"/>
      <c r="I400" s="281">
        <f>IF(H400="","",VLOOKUP(H400,'Comptes Analytiques'!$A$8:$B$51,2,0))</f>
      </c>
      <c r="J400" s="33"/>
      <c r="K400" s="84"/>
      <c r="L400" s="84"/>
      <c r="M400" s="305"/>
      <c r="N400" s="255">
        <f t="shared" si="59"/>
        <v>0</v>
      </c>
      <c r="O400" s="261">
        <f t="shared" si="60"/>
        <v>0</v>
      </c>
      <c r="P400" s="260">
        <f t="shared" si="55"/>
        <v>0</v>
      </c>
      <c r="Q400" s="261">
        <f t="shared" si="56"/>
        <v>0</v>
      </c>
      <c r="R400" s="260">
        <f t="shared" si="57"/>
        <v>0</v>
      </c>
      <c r="S400" s="261">
        <f t="shared" si="58"/>
        <v>0</v>
      </c>
      <c r="T400" s="258">
        <f t="shared" si="61"/>
        <v>0</v>
      </c>
      <c r="U400" s="259">
        <f t="shared" si="62"/>
        <v>0</v>
      </c>
    </row>
    <row r="401" spans="1:21" ht="20.25">
      <c r="A401" s="78"/>
      <c r="B401" s="270"/>
      <c r="C401" s="79"/>
      <c r="D401" s="80"/>
      <c r="E401" s="81"/>
      <c r="F401" s="31">
        <f t="shared" si="54"/>
      </c>
      <c r="G401" s="303">
        <f>IF(D401="","",VLOOKUP(F401,'Plan Comptable Général Commenté'!$C$5:$D$570,2,0))</f>
      </c>
      <c r="H401" s="82"/>
      <c r="I401" s="281">
        <f>IF(H401="","",VLOOKUP(H401,'Comptes Analytiques'!$A$8:$B$51,2,0))</f>
      </c>
      <c r="J401" s="33"/>
      <c r="K401" s="84"/>
      <c r="L401" s="84"/>
      <c r="M401" s="305"/>
      <c r="N401" s="255">
        <f t="shared" si="59"/>
        <v>0</v>
      </c>
      <c r="O401" s="261">
        <f t="shared" si="60"/>
        <v>0</v>
      </c>
      <c r="P401" s="260">
        <f t="shared" si="55"/>
        <v>0</v>
      </c>
      <c r="Q401" s="261">
        <f t="shared" si="56"/>
        <v>0</v>
      </c>
      <c r="R401" s="260">
        <f t="shared" si="57"/>
        <v>0</v>
      </c>
      <c r="S401" s="261">
        <f t="shared" si="58"/>
        <v>0</v>
      </c>
      <c r="T401" s="258">
        <f t="shared" si="61"/>
        <v>0</v>
      </c>
      <c r="U401" s="259">
        <f t="shared" si="62"/>
        <v>0</v>
      </c>
    </row>
    <row r="402" spans="1:21" ht="20.25">
      <c r="A402" s="78"/>
      <c r="B402" s="270"/>
      <c r="C402" s="79"/>
      <c r="D402" s="80"/>
      <c r="E402" s="81"/>
      <c r="F402" s="31">
        <f t="shared" si="54"/>
      </c>
      <c r="G402" s="303">
        <f>IF(D402="","",VLOOKUP(F402,'Plan Comptable Général Commenté'!$C$5:$D$570,2,0))</f>
      </c>
      <c r="H402" s="82"/>
      <c r="I402" s="281">
        <f>IF(H402="","",VLOOKUP(H402,'Comptes Analytiques'!$A$8:$B$51,2,0))</f>
      </c>
      <c r="J402" s="33"/>
      <c r="K402" s="84"/>
      <c r="L402" s="84"/>
      <c r="M402" s="305"/>
      <c r="N402" s="255">
        <f t="shared" si="59"/>
        <v>0</v>
      </c>
      <c r="O402" s="261">
        <f t="shared" si="60"/>
        <v>0</v>
      </c>
      <c r="P402" s="260">
        <f t="shared" si="55"/>
        <v>0</v>
      </c>
      <c r="Q402" s="261">
        <f t="shared" si="56"/>
        <v>0</v>
      </c>
      <c r="R402" s="260">
        <f t="shared" si="57"/>
        <v>0</v>
      </c>
      <c r="S402" s="261">
        <f t="shared" si="58"/>
        <v>0</v>
      </c>
      <c r="T402" s="258">
        <f t="shared" si="61"/>
        <v>0</v>
      </c>
      <c r="U402" s="259">
        <f t="shared" si="62"/>
        <v>0</v>
      </c>
    </row>
    <row r="403" spans="1:21" ht="20.25">
      <c r="A403" s="78"/>
      <c r="B403" s="270"/>
      <c r="C403" s="79"/>
      <c r="D403" s="80"/>
      <c r="E403" s="81"/>
      <c r="F403" s="31">
        <f t="shared" si="54"/>
      </c>
      <c r="G403" s="303">
        <f>IF(D403="","",VLOOKUP(F403,'Plan Comptable Général Commenté'!$C$5:$D$570,2,0))</f>
      </c>
      <c r="H403" s="82"/>
      <c r="I403" s="281">
        <f>IF(H403="","",VLOOKUP(H403,'Comptes Analytiques'!$A$8:$B$51,2,0))</f>
      </c>
      <c r="J403" s="33"/>
      <c r="K403" s="84"/>
      <c r="L403" s="84"/>
      <c r="M403" s="305"/>
      <c r="N403" s="255">
        <f t="shared" si="59"/>
        <v>0</v>
      </c>
      <c r="O403" s="261">
        <f t="shared" si="60"/>
        <v>0</v>
      </c>
      <c r="P403" s="260">
        <f t="shared" si="55"/>
        <v>0</v>
      </c>
      <c r="Q403" s="261">
        <f t="shared" si="56"/>
        <v>0</v>
      </c>
      <c r="R403" s="260">
        <f t="shared" si="57"/>
        <v>0</v>
      </c>
      <c r="S403" s="261">
        <f t="shared" si="58"/>
        <v>0</v>
      </c>
      <c r="T403" s="258">
        <f t="shared" si="61"/>
        <v>0</v>
      </c>
      <c r="U403" s="259">
        <f t="shared" si="62"/>
        <v>0</v>
      </c>
    </row>
    <row r="404" spans="1:21" ht="20.25">
      <c r="A404" s="78"/>
      <c r="B404" s="270"/>
      <c r="C404" s="79"/>
      <c r="D404" s="80"/>
      <c r="E404" s="81"/>
      <c r="F404" s="31">
        <f t="shared" si="54"/>
      </c>
      <c r="G404" s="303">
        <f>IF(D404="","",VLOOKUP(F404,'Plan Comptable Général Commenté'!$C$5:$D$570,2,0))</f>
      </c>
      <c r="H404" s="82"/>
      <c r="I404" s="281">
        <f>IF(H404="","",VLOOKUP(H404,'Comptes Analytiques'!$A$8:$B$51,2,0))</f>
      </c>
      <c r="J404" s="33"/>
      <c r="K404" s="84"/>
      <c r="L404" s="84"/>
      <c r="M404" s="305"/>
      <c r="N404" s="255">
        <f t="shared" si="59"/>
        <v>0</v>
      </c>
      <c r="O404" s="261">
        <f t="shared" si="60"/>
        <v>0</v>
      </c>
      <c r="P404" s="260">
        <f t="shared" si="55"/>
        <v>0</v>
      </c>
      <c r="Q404" s="261">
        <f t="shared" si="56"/>
        <v>0</v>
      </c>
      <c r="R404" s="260">
        <f t="shared" si="57"/>
        <v>0</v>
      </c>
      <c r="S404" s="261">
        <f t="shared" si="58"/>
        <v>0</v>
      </c>
      <c r="T404" s="258">
        <f t="shared" si="61"/>
        <v>0</v>
      </c>
      <c r="U404" s="259">
        <f t="shared" si="62"/>
        <v>0</v>
      </c>
    </row>
    <row r="405" spans="1:21" ht="20.25">
      <c r="A405" s="78"/>
      <c r="B405" s="270"/>
      <c r="C405" s="79"/>
      <c r="D405" s="80"/>
      <c r="E405" s="81"/>
      <c r="F405" s="31">
        <f t="shared" si="54"/>
      </c>
      <c r="G405" s="303">
        <f>IF(D405="","",VLOOKUP(F405,'Plan Comptable Général Commenté'!$C$5:$D$570,2,0))</f>
      </c>
      <c r="H405" s="82"/>
      <c r="I405" s="281">
        <f>IF(H405="","",VLOOKUP(H405,'Comptes Analytiques'!$A$8:$B$51,2,0))</f>
      </c>
      <c r="J405" s="33"/>
      <c r="K405" s="84"/>
      <c r="L405" s="84"/>
      <c r="M405" s="305"/>
      <c r="N405" s="255">
        <f t="shared" si="59"/>
        <v>0</v>
      </c>
      <c r="O405" s="261">
        <f t="shared" si="60"/>
        <v>0</v>
      </c>
      <c r="P405" s="260">
        <f t="shared" si="55"/>
        <v>0</v>
      </c>
      <c r="Q405" s="261">
        <f t="shared" si="56"/>
        <v>0</v>
      </c>
      <c r="R405" s="260">
        <f t="shared" si="57"/>
        <v>0</v>
      </c>
      <c r="S405" s="261">
        <f t="shared" si="58"/>
        <v>0</v>
      </c>
      <c r="T405" s="258">
        <f t="shared" si="61"/>
        <v>0</v>
      </c>
      <c r="U405" s="259">
        <f t="shared" si="62"/>
        <v>0</v>
      </c>
    </row>
    <row r="406" spans="1:21" ht="20.25">
      <c r="A406" s="78"/>
      <c r="B406" s="270"/>
      <c r="C406" s="79"/>
      <c r="D406" s="80"/>
      <c r="E406" s="81"/>
      <c r="F406" s="31">
        <f t="shared" si="54"/>
      </c>
      <c r="G406" s="303">
        <f>IF(D406="","",VLOOKUP(F406,'Plan Comptable Général Commenté'!$C$5:$D$570,2,0))</f>
      </c>
      <c r="H406" s="82"/>
      <c r="I406" s="281">
        <f>IF(H406="","",VLOOKUP(H406,'Comptes Analytiques'!$A$8:$B$51,2,0))</f>
      </c>
      <c r="J406" s="33"/>
      <c r="K406" s="84"/>
      <c r="L406" s="84"/>
      <c r="M406" s="305"/>
      <c r="N406" s="255">
        <f t="shared" si="59"/>
        <v>0</v>
      </c>
      <c r="O406" s="261">
        <f t="shared" si="60"/>
        <v>0</v>
      </c>
      <c r="P406" s="260">
        <f t="shared" si="55"/>
        <v>0</v>
      </c>
      <c r="Q406" s="261">
        <f t="shared" si="56"/>
        <v>0</v>
      </c>
      <c r="R406" s="260">
        <f t="shared" si="57"/>
        <v>0</v>
      </c>
      <c r="S406" s="261">
        <f t="shared" si="58"/>
        <v>0</v>
      </c>
      <c r="T406" s="258">
        <f t="shared" si="61"/>
        <v>0</v>
      </c>
      <c r="U406" s="259">
        <f t="shared" si="62"/>
        <v>0</v>
      </c>
    </row>
    <row r="407" spans="1:21" ht="20.25">
      <c r="A407" s="78"/>
      <c r="B407" s="270"/>
      <c r="C407" s="79"/>
      <c r="D407" s="80"/>
      <c r="E407" s="81"/>
      <c r="F407" s="31">
        <f t="shared" si="54"/>
      </c>
      <c r="G407" s="303">
        <f>IF(D407="","",VLOOKUP(F407,'Plan Comptable Général Commenté'!$C$5:$D$570,2,0))</f>
      </c>
      <c r="H407" s="82"/>
      <c r="I407" s="281">
        <f>IF(H407="","",VLOOKUP(H407,'Comptes Analytiques'!$A$8:$B$51,2,0))</f>
      </c>
      <c r="J407" s="33"/>
      <c r="K407" s="84"/>
      <c r="L407" s="84"/>
      <c r="M407" s="305"/>
      <c r="N407" s="255">
        <f t="shared" si="59"/>
        <v>0</v>
      </c>
      <c r="O407" s="261">
        <f t="shared" si="60"/>
        <v>0</v>
      </c>
      <c r="P407" s="260">
        <f t="shared" si="55"/>
        <v>0</v>
      </c>
      <c r="Q407" s="261">
        <f t="shared" si="56"/>
        <v>0</v>
      </c>
      <c r="R407" s="260">
        <f t="shared" si="57"/>
        <v>0</v>
      </c>
      <c r="S407" s="261">
        <f t="shared" si="58"/>
        <v>0</v>
      </c>
      <c r="T407" s="258">
        <f t="shared" si="61"/>
        <v>0</v>
      </c>
      <c r="U407" s="259">
        <f t="shared" si="62"/>
        <v>0</v>
      </c>
    </row>
    <row r="408" spans="1:21" ht="20.25">
      <c r="A408" s="78"/>
      <c r="B408" s="270"/>
      <c r="C408" s="79"/>
      <c r="D408" s="80"/>
      <c r="E408" s="81"/>
      <c r="F408" s="31">
        <f t="shared" si="54"/>
      </c>
      <c r="G408" s="303">
        <f>IF(D408="","",VLOOKUP(F408,'Plan Comptable Général Commenté'!$C$5:$D$570,2,0))</f>
      </c>
      <c r="H408" s="82"/>
      <c r="I408" s="281">
        <f>IF(H408="","",VLOOKUP(H408,'Comptes Analytiques'!$A$8:$B$51,2,0))</f>
      </c>
      <c r="J408" s="33"/>
      <c r="K408" s="84"/>
      <c r="L408" s="84"/>
      <c r="M408" s="305"/>
      <c r="N408" s="255">
        <f t="shared" si="59"/>
        <v>0</v>
      </c>
      <c r="O408" s="261">
        <f t="shared" si="60"/>
        <v>0</v>
      </c>
      <c r="P408" s="260">
        <f t="shared" si="55"/>
        <v>0</v>
      </c>
      <c r="Q408" s="261">
        <f t="shared" si="56"/>
        <v>0</v>
      </c>
      <c r="R408" s="260">
        <f t="shared" si="57"/>
        <v>0</v>
      </c>
      <c r="S408" s="261">
        <f t="shared" si="58"/>
        <v>0</v>
      </c>
      <c r="T408" s="258">
        <f t="shared" si="61"/>
        <v>0</v>
      </c>
      <c r="U408" s="259">
        <f t="shared" si="62"/>
        <v>0</v>
      </c>
    </row>
    <row r="409" spans="1:21" ht="20.25">
      <c r="A409" s="78"/>
      <c r="B409" s="270"/>
      <c r="C409" s="79"/>
      <c r="D409" s="80"/>
      <c r="E409" s="81"/>
      <c r="F409" s="31">
        <f t="shared" si="54"/>
      </c>
      <c r="G409" s="303">
        <f>IF(D409="","",VLOOKUP(F409,'Plan Comptable Général Commenté'!$C$5:$D$570,2,0))</f>
      </c>
      <c r="H409" s="82"/>
      <c r="I409" s="281">
        <f>IF(H409="","",VLOOKUP(H409,'Comptes Analytiques'!$A$8:$B$51,2,0))</f>
      </c>
      <c r="J409" s="33"/>
      <c r="K409" s="84"/>
      <c r="L409" s="84"/>
      <c r="M409" s="305"/>
      <c r="N409" s="255">
        <f t="shared" si="59"/>
        <v>0</v>
      </c>
      <c r="O409" s="261">
        <f t="shared" si="60"/>
        <v>0</v>
      </c>
      <c r="P409" s="260">
        <f t="shared" si="55"/>
        <v>0</v>
      </c>
      <c r="Q409" s="261">
        <f t="shared" si="56"/>
        <v>0</v>
      </c>
      <c r="R409" s="260">
        <f t="shared" si="57"/>
        <v>0</v>
      </c>
      <c r="S409" s="261">
        <f t="shared" si="58"/>
        <v>0</v>
      </c>
      <c r="T409" s="258">
        <f t="shared" si="61"/>
        <v>0</v>
      </c>
      <c r="U409" s="259">
        <f t="shared" si="62"/>
        <v>0</v>
      </c>
    </row>
    <row r="410" spans="1:21" ht="20.25">
      <c r="A410" s="78"/>
      <c r="B410" s="270"/>
      <c r="C410" s="79"/>
      <c r="D410" s="80"/>
      <c r="E410" s="81"/>
      <c r="F410" s="31">
        <f t="shared" si="54"/>
      </c>
      <c r="G410" s="303">
        <f>IF(D410="","",VLOOKUP(F410,'Plan Comptable Général Commenté'!$C$5:$D$570,2,0))</f>
      </c>
      <c r="H410" s="82"/>
      <c r="I410" s="281">
        <f>IF(H410="","",VLOOKUP(H410,'Comptes Analytiques'!$A$8:$B$51,2,0))</f>
      </c>
      <c r="J410" s="33"/>
      <c r="K410" s="84"/>
      <c r="L410" s="84"/>
      <c r="M410" s="305"/>
      <c r="N410" s="255">
        <f t="shared" si="59"/>
        <v>0</v>
      </c>
      <c r="O410" s="261">
        <f t="shared" si="60"/>
        <v>0</v>
      </c>
      <c r="P410" s="260">
        <f t="shared" si="55"/>
        <v>0</v>
      </c>
      <c r="Q410" s="261">
        <f t="shared" si="56"/>
        <v>0</v>
      </c>
      <c r="R410" s="260">
        <f t="shared" si="57"/>
        <v>0</v>
      </c>
      <c r="S410" s="261">
        <f t="shared" si="58"/>
        <v>0</v>
      </c>
      <c r="T410" s="258">
        <f t="shared" si="61"/>
        <v>0</v>
      </c>
      <c r="U410" s="259">
        <f t="shared" si="62"/>
        <v>0</v>
      </c>
    </row>
    <row r="411" spans="1:21" ht="20.25">
      <c r="A411" s="78"/>
      <c r="B411" s="270"/>
      <c r="C411" s="79"/>
      <c r="D411" s="80"/>
      <c r="E411" s="81"/>
      <c r="F411" s="31">
        <f t="shared" si="54"/>
      </c>
      <c r="G411" s="303">
        <f>IF(D411="","",VLOOKUP(F411,'Plan Comptable Général Commenté'!$C$5:$D$570,2,0))</f>
      </c>
      <c r="H411" s="82"/>
      <c r="I411" s="281">
        <f>IF(H411="","",VLOOKUP(H411,'Comptes Analytiques'!$A$8:$B$51,2,0))</f>
      </c>
      <c r="J411" s="33"/>
      <c r="K411" s="84"/>
      <c r="L411" s="84"/>
      <c r="M411" s="305"/>
      <c r="N411" s="255">
        <f t="shared" si="59"/>
        <v>0</v>
      </c>
      <c r="O411" s="261">
        <f t="shared" si="60"/>
        <v>0</v>
      </c>
      <c r="P411" s="260">
        <f t="shared" si="55"/>
        <v>0</v>
      </c>
      <c r="Q411" s="261">
        <f t="shared" si="56"/>
        <v>0</v>
      </c>
      <c r="R411" s="260">
        <f t="shared" si="57"/>
        <v>0</v>
      </c>
      <c r="S411" s="261">
        <f t="shared" si="58"/>
        <v>0</v>
      </c>
      <c r="T411" s="258">
        <f t="shared" si="61"/>
        <v>0</v>
      </c>
      <c r="U411" s="259">
        <f t="shared" si="62"/>
        <v>0</v>
      </c>
    </row>
    <row r="412" spans="1:21" ht="20.25">
      <c r="A412" s="78"/>
      <c r="B412" s="270"/>
      <c r="C412" s="79"/>
      <c r="D412" s="80"/>
      <c r="E412" s="81"/>
      <c r="F412" s="31">
        <f t="shared" si="54"/>
      </c>
      <c r="G412" s="303">
        <f>IF(D412="","",VLOOKUP(F412,'Plan Comptable Général Commenté'!$C$5:$D$570,2,0))</f>
      </c>
      <c r="H412" s="82"/>
      <c r="I412" s="281">
        <f>IF(H412="","",VLOOKUP(H412,'Comptes Analytiques'!$A$8:$B$51,2,0))</f>
      </c>
      <c r="J412" s="33"/>
      <c r="K412" s="84"/>
      <c r="L412" s="84"/>
      <c r="M412" s="305"/>
      <c r="N412" s="255">
        <f t="shared" si="59"/>
        <v>0</v>
      </c>
      <c r="O412" s="261">
        <f t="shared" si="60"/>
        <v>0</v>
      </c>
      <c r="P412" s="260">
        <f t="shared" si="55"/>
        <v>0</v>
      </c>
      <c r="Q412" s="261">
        <f t="shared" si="56"/>
        <v>0</v>
      </c>
      <c r="R412" s="260">
        <f t="shared" si="57"/>
        <v>0</v>
      </c>
      <c r="S412" s="261">
        <f t="shared" si="58"/>
        <v>0</v>
      </c>
      <c r="T412" s="258">
        <f t="shared" si="61"/>
        <v>0</v>
      </c>
      <c r="U412" s="259">
        <f t="shared" si="62"/>
        <v>0</v>
      </c>
    </row>
    <row r="413" spans="1:21" ht="20.25">
      <c r="A413" s="78"/>
      <c r="B413" s="270"/>
      <c r="C413" s="79"/>
      <c r="D413" s="80"/>
      <c r="E413" s="81"/>
      <c r="F413" s="31">
        <f t="shared" si="54"/>
      </c>
      <c r="G413" s="303">
        <f>IF(D413="","",VLOOKUP(F413,'Plan Comptable Général Commenté'!$C$5:$D$570,2,0))</f>
      </c>
      <c r="H413" s="82"/>
      <c r="I413" s="281">
        <f>IF(H413="","",VLOOKUP(H413,'Comptes Analytiques'!$A$8:$B$51,2,0))</f>
      </c>
      <c r="J413" s="33"/>
      <c r="K413" s="84"/>
      <c r="L413" s="84"/>
      <c r="M413" s="305"/>
      <c r="N413" s="255">
        <f t="shared" si="59"/>
        <v>0</v>
      </c>
      <c r="O413" s="261">
        <f t="shared" si="60"/>
        <v>0</v>
      </c>
      <c r="P413" s="260">
        <f t="shared" si="55"/>
        <v>0</v>
      </c>
      <c r="Q413" s="261">
        <f t="shared" si="56"/>
        <v>0</v>
      </c>
      <c r="R413" s="260">
        <f t="shared" si="57"/>
        <v>0</v>
      </c>
      <c r="S413" s="261">
        <f t="shared" si="58"/>
        <v>0</v>
      </c>
      <c r="T413" s="258">
        <f t="shared" si="61"/>
        <v>0</v>
      </c>
      <c r="U413" s="259">
        <f t="shared" si="62"/>
        <v>0</v>
      </c>
    </row>
    <row r="414" spans="1:21" ht="20.25">
      <c r="A414" s="78"/>
      <c r="B414" s="270"/>
      <c r="C414" s="79"/>
      <c r="D414" s="80"/>
      <c r="E414" s="81"/>
      <c r="F414" s="31">
        <f t="shared" si="54"/>
      </c>
      <c r="G414" s="303">
        <f>IF(D414="","",VLOOKUP(F414,'Plan Comptable Général Commenté'!$C$5:$D$570,2,0))</f>
      </c>
      <c r="H414" s="82"/>
      <c r="I414" s="281">
        <f>IF(H414="","",VLOOKUP(H414,'Comptes Analytiques'!$A$8:$B$51,2,0))</f>
      </c>
      <c r="J414" s="33"/>
      <c r="K414" s="84"/>
      <c r="L414" s="84"/>
      <c r="M414" s="305"/>
      <c r="N414" s="255">
        <f t="shared" si="59"/>
        <v>0</v>
      </c>
      <c r="O414" s="261">
        <f t="shared" si="60"/>
        <v>0</v>
      </c>
      <c r="P414" s="260">
        <f t="shared" si="55"/>
        <v>0</v>
      </c>
      <c r="Q414" s="261">
        <f t="shared" si="56"/>
        <v>0</v>
      </c>
      <c r="R414" s="260">
        <f t="shared" si="57"/>
        <v>0</v>
      </c>
      <c r="S414" s="261">
        <f t="shared" si="58"/>
        <v>0</v>
      </c>
      <c r="T414" s="258">
        <f t="shared" si="61"/>
        <v>0</v>
      </c>
      <c r="U414" s="259">
        <f t="shared" si="62"/>
        <v>0</v>
      </c>
    </row>
    <row r="415" spans="1:21" ht="20.25">
      <c r="A415" s="78"/>
      <c r="B415" s="270"/>
      <c r="C415" s="79"/>
      <c r="D415" s="80"/>
      <c r="E415" s="81"/>
      <c r="F415" s="31">
        <f t="shared" si="54"/>
      </c>
      <c r="G415" s="303">
        <f>IF(D415="","",VLOOKUP(F415,'Plan Comptable Général Commenté'!$C$5:$D$570,2,0))</f>
      </c>
      <c r="H415" s="82"/>
      <c r="I415" s="281">
        <f>IF(H415="","",VLOOKUP(H415,'Comptes Analytiques'!$A$8:$B$51,2,0))</f>
      </c>
      <c r="J415" s="33"/>
      <c r="K415" s="84"/>
      <c r="L415" s="84"/>
      <c r="M415" s="305"/>
      <c r="N415" s="255">
        <f t="shared" si="59"/>
        <v>0</v>
      </c>
      <c r="O415" s="261">
        <f t="shared" si="60"/>
        <v>0</v>
      </c>
      <c r="P415" s="260">
        <f t="shared" si="55"/>
        <v>0</v>
      </c>
      <c r="Q415" s="261">
        <f t="shared" si="56"/>
        <v>0</v>
      </c>
      <c r="R415" s="260">
        <f t="shared" si="57"/>
        <v>0</v>
      </c>
      <c r="S415" s="261">
        <f t="shared" si="58"/>
        <v>0</v>
      </c>
      <c r="T415" s="258">
        <f t="shared" si="61"/>
        <v>0</v>
      </c>
      <c r="U415" s="259">
        <f t="shared" si="62"/>
        <v>0</v>
      </c>
    </row>
    <row r="416" spans="1:21" ht="20.25">
      <c r="A416" s="78"/>
      <c r="B416" s="270"/>
      <c r="C416" s="79"/>
      <c r="D416" s="80"/>
      <c r="E416" s="81"/>
      <c r="F416" s="31">
        <f t="shared" si="54"/>
      </c>
      <c r="G416" s="303">
        <f>IF(D416="","",VLOOKUP(F416,'Plan Comptable Général Commenté'!$C$5:$D$570,2,0))</f>
      </c>
      <c r="H416" s="82"/>
      <c r="I416" s="281">
        <f>IF(H416="","",VLOOKUP(H416,'Comptes Analytiques'!$A$8:$B$51,2,0))</f>
      </c>
      <c r="J416" s="33"/>
      <c r="K416" s="84"/>
      <c r="L416" s="84"/>
      <c r="M416" s="305"/>
      <c r="N416" s="255">
        <f t="shared" si="59"/>
        <v>0</v>
      </c>
      <c r="O416" s="261">
        <f t="shared" si="60"/>
        <v>0</v>
      </c>
      <c r="P416" s="260">
        <f t="shared" si="55"/>
        <v>0</v>
      </c>
      <c r="Q416" s="261">
        <f t="shared" si="56"/>
        <v>0</v>
      </c>
      <c r="R416" s="260">
        <f t="shared" si="57"/>
        <v>0</v>
      </c>
      <c r="S416" s="261">
        <f t="shared" si="58"/>
        <v>0</v>
      </c>
      <c r="T416" s="258">
        <f t="shared" si="61"/>
        <v>0</v>
      </c>
      <c r="U416" s="259">
        <f t="shared" si="62"/>
        <v>0</v>
      </c>
    </row>
    <row r="417" spans="1:21" ht="20.25">
      <c r="A417" s="78"/>
      <c r="B417" s="270"/>
      <c r="C417" s="79"/>
      <c r="D417" s="80"/>
      <c r="E417" s="81"/>
      <c r="F417" s="31">
        <f t="shared" si="54"/>
      </c>
      <c r="G417" s="303">
        <f>IF(D417="","",VLOOKUP(F417,'Plan Comptable Général Commenté'!$C$5:$D$570,2,0))</f>
      </c>
      <c r="H417" s="82"/>
      <c r="I417" s="281">
        <f>IF(H417="","",VLOOKUP(H417,'Comptes Analytiques'!$A$8:$B$51,2,0))</f>
      </c>
      <c r="J417" s="33"/>
      <c r="K417" s="84"/>
      <c r="L417" s="84"/>
      <c r="M417" s="305"/>
      <c r="N417" s="255">
        <f t="shared" si="59"/>
        <v>0</v>
      </c>
      <c r="O417" s="261">
        <f t="shared" si="60"/>
        <v>0</v>
      </c>
      <c r="P417" s="260">
        <f t="shared" si="55"/>
        <v>0</v>
      </c>
      <c r="Q417" s="261">
        <f t="shared" si="56"/>
        <v>0</v>
      </c>
      <c r="R417" s="260">
        <f t="shared" si="57"/>
        <v>0</v>
      </c>
      <c r="S417" s="261">
        <f t="shared" si="58"/>
        <v>0</v>
      </c>
      <c r="T417" s="258">
        <f t="shared" si="61"/>
        <v>0</v>
      </c>
      <c r="U417" s="259">
        <f t="shared" si="62"/>
        <v>0</v>
      </c>
    </row>
    <row r="418" spans="1:21" ht="20.25">
      <c r="A418" s="78"/>
      <c r="B418" s="270"/>
      <c r="C418" s="79"/>
      <c r="D418" s="80"/>
      <c r="E418" s="81"/>
      <c r="F418" s="31">
        <f t="shared" si="54"/>
      </c>
      <c r="G418" s="303">
        <f>IF(D418="","",VLOOKUP(F418,'Plan Comptable Général Commenté'!$C$5:$D$570,2,0))</f>
      </c>
      <c r="H418" s="82"/>
      <c r="I418" s="281">
        <f>IF(H418="","",VLOOKUP(H418,'Comptes Analytiques'!$A$8:$B$51,2,0))</f>
      </c>
      <c r="J418" s="33"/>
      <c r="K418" s="84"/>
      <c r="L418" s="84"/>
      <c r="M418" s="305"/>
      <c r="N418" s="255">
        <f t="shared" si="59"/>
        <v>0</v>
      </c>
      <c r="O418" s="261">
        <f t="shared" si="60"/>
        <v>0</v>
      </c>
      <c r="P418" s="260">
        <f t="shared" si="55"/>
        <v>0</v>
      </c>
      <c r="Q418" s="261">
        <f t="shared" si="56"/>
        <v>0</v>
      </c>
      <c r="R418" s="260">
        <f t="shared" si="57"/>
        <v>0</v>
      </c>
      <c r="S418" s="261">
        <f t="shared" si="58"/>
        <v>0</v>
      </c>
      <c r="T418" s="258">
        <f t="shared" si="61"/>
        <v>0</v>
      </c>
      <c r="U418" s="259">
        <f t="shared" si="62"/>
        <v>0</v>
      </c>
    </row>
    <row r="419" spans="1:21" ht="20.25">
      <c r="A419" s="78"/>
      <c r="B419" s="270"/>
      <c r="C419" s="79"/>
      <c r="D419" s="80"/>
      <c r="E419" s="81"/>
      <c r="F419" s="31">
        <f t="shared" si="54"/>
      </c>
      <c r="G419" s="303">
        <f>IF(D419="","",VLOOKUP(F419,'Plan Comptable Général Commenté'!$C$5:$D$570,2,0))</f>
      </c>
      <c r="H419" s="82"/>
      <c r="I419" s="281">
        <f>IF(H419="","",VLOOKUP(H419,'Comptes Analytiques'!$A$8:$B$51,2,0))</f>
      </c>
      <c r="J419" s="33"/>
      <c r="K419" s="84"/>
      <c r="L419" s="84"/>
      <c r="M419" s="305"/>
      <c r="N419" s="255">
        <f t="shared" si="59"/>
        <v>0</v>
      </c>
      <c r="O419" s="261">
        <f t="shared" si="60"/>
        <v>0</v>
      </c>
      <c r="P419" s="260">
        <f t="shared" si="55"/>
        <v>0</v>
      </c>
      <c r="Q419" s="261">
        <f t="shared" si="56"/>
        <v>0</v>
      </c>
      <c r="R419" s="260">
        <f t="shared" si="57"/>
        <v>0</v>
      </c>
      <c r="S419" s="261">
        <f t="shared" si="58"/>
        <v>0</v>
      </c>
      <c r="T419" s="258">
        <f t="shared" si="61"/>
        <v>0</v>
      </c>
      <c r="U419" s="259">
        <f t="shared" si="62"/>
        <v>0</v>
      </c>
    </row>
    <row r="420" spans="1:21" ht="20.25">
      <c r="A420" s="78"/>
      <c r="B420" s="270"/>
      <c r="C420" s="79"/>
      <c r="D420" s="80"/>
      <c r="E420" s="81"/>
      <c r="F420" s="31">
        <f t="shared" si="54"/>
      </c>
      <c r="G420" s="303">
        <f>IF(D420="","",VLOOKUP(F420,'Plan Comptable Général Commenté'!$C$5:$D$570,2,0))</f>
      </c>
      <c r="H420" s="82"/>
      <c r="I420" s="281">
        <f>IF(H420="","",VLOOKUP(H420,'Comptes Analytiques'!$A$8:$B$51,2,0))</f>
      </c>
      <c r="J420" s="33"/>
      <c r="K420" s="84"/>
      <c r="L420" s="84"/>
      <c r="M420" s="305"/>
      <c r="N420" s="255">
        <f t="shared" si="59"/>
        <v>0</v>
      </c>
      <c r="O420" s="261">
        <f t="shared" si="60"/>
        <v>0</v>
      </c>
      <c r="P420" s="260">
        <f t="shared" si="55"/>
        <v>0</v>
      </c>
      <c r="Q420" s="261">
        <f t="shared" si="56"/>
        <v>0</v>
      </c>
      <c r="R420" s="260">
        <f t="shared" si="57"/>
        <v>0</v>
      </c>
      <c r="S420" s="261">
        <f t="shared" si="58"/>
        <v>0</v>
      </c>
      <c r="T420" s="258">
        <f t="shared" si="61"/>
        <v>0</v>
      </c>
      <c r="U420" s="259">
        <f t="shared" si="62"/>
        <v>0</v>
      </c>
    </row>
    <row r="421" spans="1:21" ht="20.25">
      <c r="A421" s="78"/>
      <c r="B421" s="270"/>
      <c r="C421" s="79"/>
      <c r="D421" s="80"/>
      <c r="E421" s="81"/>
      <c r="F421" s="31">
        <f t="shared" si="54"/>
      </c>
      <c r="G421" s="303">
        <f>IF(D421="","",VLOOKUP(F421,'Plan Comptable Général Commenté'!$C$5:$D$570,2,0))</f>
      </c>
      <c r="H421" s="82"/>
      <c r="I421" s="281">
        <f>IF(H421="","",VLOOKUP(H421,'Comptes Analytiques'!$A$8:$B$51,2,0))</f>
      </c>
      <c r="J421" s="33"/>
      <c r="K421" s="84"/>
      <c r="L421" s="84"/>
      <c r="M421" s="305"/>
      <c r="N421" s="255">
        <f t="shared" si="59"/>
        <v>0</v>
      </c>
      <c r="O421" s="261">
        <f t="shared" si="60"/>
        <v>0</v>
      </c>
      <c r="P421" s="260">
        <f t="shared" si="55"/>
        <v>0</v>
      </c>
      <c r="Q421" s="261">
        <f t="shared" si="56"/>
        <v>0</v>
      </c>
      <c r="R421" s="260">
        <f t="shared" si="57"/>
        <v>0</v>
      </c>
      <c r="S421" s="261">
        <f t="shared" si="58"/>
        <v>0</v>
      </c>
      <c r="T421" s="258">
        <f t="shared" si="61"/>
        <v>0</v>
      </c>
      <c r="U421" s="259">
        <f t="shared" si="62"/>
        <v>0</v>
      </c>
    </row>
    <row r="422" spans="1:21" ht="20.25">
      <c r="A422" s="78"/>
      <c r="B422" s="270"/>
      <c r="C422" s="79"/>
      <c r="D422" s="80"/>
      <c r="E422" s="81"/>
      <c r="F422" s="31">
        <f t="shared" si="54"/>
      </c>
      <c r="G422" s="303">
        <f>IF(D422="","",VLOOKUP(F422,'Plan Comptable Général Commenté'!$C$5:$D$570,2,0))</f>
      </c>
      <c r="H422" s="82"/>
      <c r="I422" s="281">
        <f>IF(H422="","",VLOOKUP(H422,'Comptes Analytiques'!$A$8:$B$51,2,0))</f>
      </c>
      <c r="J422" s="33"/>
      <c r="K422" s="84"/>
      <c r="L422" s="84"/>
      <c r="M422" s="305"/>
      <c r="N422" s="255">
        <f t="shared" si="59"/>
        <v>0</v>
      </c>
      <c r="O422" s="261">
        <f t="shared" si="60"/>
        <v>0</v>
      </c>
      <c r="P422" s="260">
        <f t="shared" si="55"/>
        <v>0</v>
      </c>
      <c r="Q422" s="261">
        <f t="shared" si="56"/>
        <v>0</v>
      </c>
      <c r="R422" s="260">
        <f t="shared" si="57"/>
        <v>0</v>
      </c>
      <c r="S422" s="261">
        <f t="shared" si="58"/>
        <v>0</v>
      </c>
      <c r="T422" s="258">
        <f t="shared" si="61"/>
        <v>0</v>
      </c>
      <c r="U422" s="259">
        <f t="shared" si="62"/>
        <v>0</v>
      </c>
    </row>
    <row r="423" spans="1:21" ht="20.25">
      <c r="A423" s="78"/>
      <c r="B423" s="270"/>
      <c r="C423" s="79"/>
      <c r="D423" s="80"/>
      <c r="E423" s="81"/>
      <c r="F423" s="31">
        <f t="shared" si="54"/>
      </c>
      <c r="G423" s="303">
        <f>IF(D423="","",VLOOKUP(F423,'Plan Comptable Général Commenté'!$C$5:$D$570,2,0))</f>
      </c>
      <c r="H423" s="82"/>
      <c r="I423" s="281">
        <f>IF(H423="","",VLOOKUP(H423,'Comptes Analytiques'!$A$8:$B$51,2,0))</f>
      </c>
      <c r="J423" s="33"/>
      <c r="K423" s="84"/>
      <c r="L423" s="84"/>
      <c r="M423" s="305"/>
      <c r="N423" s="255">
        <f t="shared" si="59"/>
        <v>0</v>
      </c>
      <c r="O423" s="261">
        <f t="shared" si="60"/>
        <v>0</v>
      </c>
      <c r="P423" s="260">
        <f t="shared" si="55"/>
        <v>0</v>
      </c>
      <c r="Q423" s="261">
        <f t="shared" si="56"/>
        <v>0</v>
      </c>
      <c r="R423" s="260">
        <f t="shared" si="57"/>
        <v>0</v>
      </c>
      <c r="S423" s="261">
        <f t="shared" si="58"/>
        <v>0</v>
      </c>
      <c r="T423" s="258">
        <f t="shared" si="61"/>
        <v>0</v>
      </c>
      <c r="U423" s="259">
        <f t="shared" si="62"/>
        <v>0</v>
      </c>
    </row>
    <row r="424" spans="1:21" ht="20.25">
      <c r="A424" s="78"/>
      <c r="B424" s="270"/>
      <c r="C424" s="79"/>
      <c r="D424" s="80"/>
      <c r="E424" s="81"/>
      <c r="F424" s="31">
        <f t="shared" si="54"/>
      </c>
      <c r="G424" s="303">
        <f>IF(D424="","",VLOOKUP(F424,'Plan Comptable Général Commenté'!$C$5:$D$570,2,0))</f>
      </c>
      <c r="H424" s="82"/>
      <c r="I424" s="281">
        <f>IF(H424="","",VLOOKUP(H424,'Comptes Analytiques'!$A$8:$B$51,2,0))</f>
      </c>
      <c r="J424" s="33"/>
      <c r="K424" s="84"/>
      <c r="L424" s="84"/>
      <c r="M424" s="305"/>
      <c r="N424" s="255">
        <f t="shared" si="59"/>
        <v>0</v>
      </c>
      <c r="O424" s="261">
        <f t="shared" si="60"/>
        <v>0</v>
      </c>
      <c r="P424" s="260">
        <f t="shared" si="55"/>
        <v>0</v>
      </c>
      <c r="Q424" s="261">
        <f t="shared" si="56"/>
        <v>0</v>
      </c>
      <c r="R424" s="260">
        <f t="shared" si="57"/>
        <v>0</v>
      </c>
      <c r="S424" s="261">
        <f t="shared" si="58"/>
        <v>0</v>
      </c>
      <c r="T424" s="258">
        <f t="shared" si="61"/>
        <v>0</v>
      </c>
      <c r="U424" s="259">
        <f t="shared" si="62"/>
        <v>0</v>
      </c>
    </row>
    <row r="425" spans="1:21" ht="20.25">
      <c r="A425" s="78"/>
      <c r="B425" s="270"/>
      <c r="C425" s="79"/>
      <c r="D425" s="80"/>
      <c r="E425" s="81"/>
      <c r="F425" s="31">
        <f t="shared" si="54"/>
      </c>
      <c r="G425" s="303">
        <f>IF(D425="","",VLOOKUP(F425,'Plan Comptable Général Commenté'!$C$5:$D$570,2,0))</f>
      </c>
      <c r="H425" s="82"/>
      <c r="I425" s="281">
        <f>IF(H425="","",VLOOKUP(H425,'Comptes Analytiques'!$A$8:$B$51,2,0))</f>
      </c>
      <c r="J425" s="33"/>
      <c r="K425" s="84"/>
      <c r="L425" s="84"/>
      <c r="M425" s="305"/>
      <c r="N425" s="255">
        <f t="shared" si="59"/>
        <v>0</v>
      </c>
      <c r="O425" s="261">
        <f t="shared" si="60"/>
        <v>0</v>
      </c>
      <c r="P425" s="260">
        <f t="shared" si="55"/>
        <v>0</v>
      </c>
      <c r="Q425" s="261">
        <f t="shared" si="56"/>
        <v>0</v>
      </c>
      <c r="R425" s="260">
        <f t="shared" si="57"/>
        <v>0</v>
      </c>
      <c r="S425" s="261">
        <f t="shared" si="58"/>
        <v>0</v>
      </c>
      <c r="T425" s="258">
        <f t="shared" si="61"/>
        <v>0</v>
      </c>
      <c r="U425" s="259">
        <f t="shared" si="62"/>
        <v>0</v>
      </c>
    </row>
    <row r="426" spans="1:21" ht="20.25">
      <c r="A426" s="78"/>
      <c r="B426" s="270"/>
      <c r="C426" s="79"/>
      <c r="D426" s="80"/>
      <c r="E426" s="81"/>
      <c r="F426" s="31">
        <f t="shared" si="54"/>
      </c>
      <c r="G426" s="303">
        <f>IF(D426="","",VLOOKUP(F426,'Plan Comptable Général Commenté'!$C$5:$D$570,2,0))</f>
      </c>
      <c r="H426" s="82"/>
      <c r="I426" s="281">
        <f>IF(H426="","",VLOOKUP(H426,'Comptes Analytiques'!$A$8:$B$51,2,0))</f>
      </c>
      <c r="J426" s="33"/>
      <c r="K426" s="84"/>
      <c r="L426" s="84"/>
      <c r="M426" s="305"/>
      <c r="N426" s="255">
        <f t="shared" si="59"/>
        <v>0</v>
      </c>
      <c r="O426" s="261">
        <f t="shared" si="60"/>
        <v>0</v>
      </c>
      <c r="P426" s="260">
        <f t="shared" si="55"/>
        <v>0</v>
      </c>
      <c r="Q426" s="261">
        <f t="shared" si="56"/>
        <v>0</v>
      </c>
      <c r="R426" s="260">
        <f t="shared" si="57"/>
        <v>0</v>
      </c>
      <c r="S426" s="261">
        <f t="shared" si="58"/>
        <v>0</v>
      </c>
      <c r="T426" s="258">
        <f t="shared" si="61"/>
        <v>0</v>
      </c>
      <c r="U426" s="259">
        <f t="shared" si="62"/>
        <v>0</v>
      </c>
    </row>
    <row r="427" spans="1:21" ht="20.25">
      <c r="A427" s="78"/>
      <c r="B427" s="270"/>
      <c r="C427" s="79"/>
      <c r="D427" s="80"/>
      <c r="E427" s="81"/>
      <c r="F427" s="31">
        <f t="shared" si="54"/>
      </c>
      <c r="G427" s="303">
        <f>IF(D427="","",VLOOKUP(F427,'Plan Comptable Général Commenté'!$C$5:$D$570,2,0))</f>
      </c>
      <c r="H427" s="82"/>
      <c r="I427" s="281">
        <f>IF(H427="","",VLOOKUP(H427,'Comptes Analytiques'!$A$8:$B$51,2,0))</f>
      </c>
      <c r="J427" s="33"/>
      <c r="K427" s="84"/>
      <c r="L427" s="84"/>
      <c r="M427" s="305"/>
      <c r="N427" s="255">
        <f t="shared" si="59"/>
        <v>0</v>
      </c>
      <c r="O427" s="261">
        <f t="shared" si="60"/>
        <v>0</v>
      </c>
      <c r="P427" s="260">
        <f t="shared" si="55"/>
        <v>0</v>
      </c>
      <c r="Q427" s="261">
        <f t="shared" si="56"/>
        <v>0</v>
      </c>
      <c r="R427" s="260">
        <f t="shared" si="57"/>
        <v>0</v>
      </c>
      <c r="S427" s="261">
        <f t="shared" si="58"/>
        <v>0</v>
      </c>
      <c r="T427" s="258">
        <f t="shared" si="61"/>
        <v>0</v>
      </c>
      <c r="U427" s="259">
        <f t="shared" si="62"/>
        <v>0</v>
      </c>
    </row>
    <row r="428" spans="1:21" ht="20.25">
      <c r="A428" s="78"/>
      <c r="B428" s="270"/>
      <c r="C428" s="79"/>
      <c r="D428" s="80"/>
      <c r="E428" s="81"/>
      <c r="F428" s="31">
        <f t="shared" si="54"/>
      </c>
      <c r="G428" s="303">
        <f>IF(D428="","",VLOOKUP(F428,'Plan Comptable Général Commenté'!$C$5:$D$570,2,0))</f>
      </c>
      <c r="H428" s="82"/>
      <c r="I428" s="281">
        <f>IF(H428="","",VLOOKUP(H428,'Comptes Analytiques'!$A$8:$B$51,2,0))</f>
      </c>
      <c r="J428" s="33"/>
      <c r="K428" s="84"/>
      <c r="L428" s="84"/>
      <c r="M428" s="305"/>
      <c r="N428" s="255">
        <f t="shared" si="59"/>
        <v>0</v>
      </c>
      <c r="O428" s="261">
        <f t="shared" si="60"/>
        <v>0</v>
      </c>
      <c r="P428" s="260">
        <f t="shared" si="55"/>
        <v>0</v>
      </c>
      <c r="Q428" s="261">
        <f t="shared" si="56"/>
        <v>0</v>
      </c>
      <c r="R428" s="260">
        <f t="shared" si="57"/>
        <v>0</v>
      </c>
      <c r="S428" s="261">
        <f t="shared" si="58"/>
        <v>0</v>
      </c>
      <c r="T428" s="258">
        <f t="shared" si="61"/>
        <v>0</v>
      </c>
      <c r="U428" s="259">
        <f t="shared" si="62"/>
        <v>0</v>
      </c>
    </row>
    <row r="429" spans="1:21" ht="20.25">
      <c r="A429" s="78"/>
      <c r="B429" s="270"/>
      <c r="C429" s="79"/>
      <c r="D429" s="80"/>
      <c r="E429" s="81"/>
      <c r="F429" s="31">
        <f t="shared" si="54"/>
      </c>
      <c r="G429" s="303">
        <f>IF(D429="","",VLOOKUP(F429,'Plan Comptable Général Commenté'!$C$5:$D$570,2,0))</f>
      </c>
      <c r="H429" s="82"/>
      <c r="I429" s="281">
        <f>IF(H429="","",VLOOKUP(H429,'Comptes Analytiques'!$A$8:$B$51,2,0))</f>
      </c>
      <c r="J429" s="33"/>
      <c r="K429" s="84"/>
      <c r="L429" s="84"/>
      <c r="M429" s="305"/>
      <c r="N429" s="255">
        <f t="shared" si="59"/>
        <v>0</v>
      </c>
      <c r="O429" s="261">
        <f t="shared" si="60"/>
        <v>0</v>
      </c>
      <c r="P429" s="260">
        <f t="shared" si="55"/>
        <v>0</v>
      </c>
      <c r="Q429" s="261">
        <f t="shared" si="56"/>
        <v>0</v>
      </c>
      <c r="R429" s="260">
        <f t="shared" si="57"/>
        <v>0</v>
      </c>
      <c r="S429" s="261">
        <f t="shared" si="58"/>
        <v>0</v>
      </c>
      <c r="T429" s="258">
        <f t="shared" si="61"/>
        <v>0</v>
      </c>
      <c r="U429" s="259">
        <f t="shared" si="62"/>
        <v>0</v>
      </c>
    </row>
    <row r="430" spans="1:21" ht="20.25">
      <c r="A430" s="78"/>
      <c r="B430" s="270"/>
      <c r="C430" s="79"/>
      <c r="D430" s="80"/>
      <c r="E430" s="81"/>
      <c r="F430" s="31">
        <f t="shared" si="54"/>
      </c>
      <c r="G430" s="303">
        <f>IF(D430="","",VLOOKUP(F430,'Plan Comptable Général Commenté'!$C$5:$D$570,2,0))</f>
      </c>
      <c r="H430" s="82"/>
      <c r="I430" s="281">
        <f>IF(H430="","",VLOOKUP(H430,'Comptes Analytiques'!$A$8:$B$51,2,0))</f>
      </c>
      <c r="J430" s="33"/>
      <c r="K430" s="84"/>
      <c r="L430" s="84"/>
      <c r="M430" s="305"/>
      <c r="N430" s="255">
        <f t="shared" si="59"/>
        <v>0</v>
      </c>
      <c r="O430" s="261">
        <f t="shared" si="60"/>
        <v>0</v>
      </c>
      <c r="P430" s="260">
        <f t="shared" si="55"/>
        <v>0</v>
      </c>
      <c r="Q430" s="261">
        <f t="shared" si="56"/>
        <v>0</v>
      </c>
      <c r="R430" s="260">
        <f t="shared" si="57"/>
        <v>0</v>
      </c>
      <c r="S430" s="261">
        <f t="shared" si="58"/>
        <v>0</v>
      </c>
      <c r="T430" s="258">
        <f t="shared" si="61"/>
        <v>0</v>
      </c>
      <c r="U430" s="259">
        <f t="shared" si="62"/>
        <v>0</v>
      </c>
    </row>
    <row r="431" spans="1:21" ht="20.25">
      <c r="A431" s="78"/>
      <c r="B431" s="270"/>
      <c r="C431" s="79"/>
      <c r="D431" s="80"/>
      <c r="E431" s="81"/>
      <c r="F431" s="31">
        <f t="shared" si="54"/>
      </c>
      <c r="G431" s="303">
        <f>IF(D431="","",VLOOKUP(F431,'Plan Comptable Général Commenté'!$C$5:$D$570,2,0))</f>
      </c>
      <c r="H431" s="82"/>
      <c r="I431" s="281">
        <f>IF(H431="","",VLOOKUP(H431,'Comptes Analytiques'!$A$8:$B$51,2,0))</f>
      </c>
      <c r="J431" s="33"/>
      <c r="K431" s="84"/>
      <c r="L431" s="84"/>
      <c r="M431" s="305"/>
      <c r="N431" s="255">
        <f t="shared" si="59"/>
        <v>0</v>
      </c>
      <c r="O431" s="261">
        <f t="shared" si="60"/>
        <v>0</v>
      </c>
      <c r="P431" s="260">
        <f t="shared" si="55"/>
        <v>0</v>
      </c>
      <c r="Q431" s="261">
        <f t="shared" si="56"/>
        <v>0</v>
      </c>
      <c r="R431" s="260">
        <f t="shared" si="57"/>
        <v>0</v>
      </c>
      <c r="S431" s="261">
        <f t="shared" si="58"/>
        <v>0</v>
      </c>
      <c r="T431" s="258">
        <f t="shared" si="61"/>
        <v>0</v>
      </c>
      <c r="U431" s="259">
        <f t="shared" si="62"/>
        <v>0</v>
      </c>
    </row>
    <row r="432" spans="1:21" ht="20.25">
      <c r="A432" s="78"/>
      <c r="B432" s="270"/>
      <c r="C432" s="79"/>
      <c r="D432" s="80"/>
      <c r="E432" s="81"/>
      <c r="F432" s="31">
        <f t="shared" si="54"/>
      </c>
      <c r="G432" s="303">
        <f>IF(D432="","",VLOOKUP(F432,'Plan Comptable Général Commenté'!$C$5:$D$570,2,0))</f>
      </c>
      <c r="H432" s="82"/>
      <c r="I432" s="281">
        <f>IF(H432="","",VLOOKUP(H432,'Comptes Analytiques'!$A$8:$B$51,2,0))</f>
      </c>
      <c r="J432" s="33"/>
      <c r="K432" s="84"/>
      <c r="L432" s="84"/>
      <c r="M432" s="305"/>
      <c r="N432" s="255">
        <f t="shared" si="59"/>
        <v>0</v>
      </c>
      <c r="O432" s="261">
        <f t="shared" si="60"/>
        <v>0</v>
      </c>
      <c r="P432" s="260">
        <f t="shared" si="55"/>
        <v>0</v>
      </c>
      <c r="Q432" s="261">
        <f t="shared" si="56"/>
        <v>0</v>
      </c>
      <c r="R432" s="260">
        <f t="shared" si="57"/>
        <v>0</v>
      </c>
      <c r="S432" s="261">
        <f t="shared" si="58"/>
        <v>0</v>
      </c>
      <c r="T432" s="258">
        <f t="shared" si="61"/>
        <v>0</v>
      </c>
      <c r="U432" s="259">
        <f t="shared" si="62"/>
        <v>0</v>
      </c>
    </row>
    <row r="433" spans="1:21" ht="20.25">
      <c r="A433" s="78"/>
      <c r="B433" s="270"/>
      <c r="C433" s="79"/>
      <c r="D433" s="80"/>
      <c r="E433" s="81"/>
      <c r="F433" s="31">
        <f t="shared" si="54"/>
      </c>
      <c r="G433" s="303">
        <f>IF(D433="","",VLOOKUP(F433,'Plan Comptable Général Commenté'!$C$5:$D$570,2,0))</f>
      </c>
      <c r="H433" s="82"/>
      <c r="I433" s="281">
        <f>IF(H433="","",VLOOKUP(H433,'Comptes Analytiques'!$A$8:$B$51,2,0))</f>
      </c>
      <c r="J433" s="33"/>
      <c r="K433" s="84"/>
      <c r="L433" s="84"/>
      <c r="M433" s="305"/>
      <c r="N433" s="255">
        <f t="shared" si="59"/>
        <v>0</v>
      </c>
      <c r="O433" s="261">
        <f t="shared" si="60"/>
        <v>0</v>
      </c>
      <c r="P433" s="260">
        <f t="shared" si="55"/>
        <v>0</v>
      </c>
      <c r="Q433" s="261">
        <f t="shared" si="56"/>
        <v>0</v>
      </c>
      <c r="R433" s="260">
        <f t="shared" si="57"/>
        <v>0</v>
      </c>
      <c r="S433" s="261">
        <f t="shared" si="58"/>
        <v>0</v>
      </c>
      <c r="T433" s="258">
        <f t="shared" si="61"/>
        <v>0</v>
      </c>
      <c r="U433" s="259">
        <f t="shared" si="62"/>
        <v>0</v>
      </c>
    </row>
    <row r="434" spans="1:21" ht="20.25">
      <c r="A434" s="78"/>
      <c r="B434" s="270"/>
      <c r="C434" s="79"/>
      <c r="D434" s="80"/>
      <c r="E434" s="81"/>
      <c r="F434" s="31">
        <f t="shared" si="54"/>
      </c>
      <c r="G434" s="303">
        <f>IF(D434="","",VLOOKUP(F434,'Plan Comptable Général Commenté'!$C$5:$D$570,2,0))</f>
      </c>
      <c r="H434" s="82"/>
      <c r="I434" s="281">
        <f>IF(H434="","",VLOOKUP(H434,'Comptes Analytiques'!$A$8:$B$51,2,0))</f>
      </c>
      <c r="J434" s="33"/>
      <c r="K434" s="84"/>
      <c r="L434" s="84"/>
      <c r="M434" s="305"/>
      <c r="N434" s="255">
        <f t="shared" si="59"/>
        <v>0</v>
      </c>
      <c r="O434" s="261">
        <f t="shared" si="60"/>
        <v>0</v>
      </c>
      <c r="P434" s="260">
        <f t="shared" si="55"/>
        <v>0</v>
      </c>
      <c r="Q434" s="261">
        <f t="shared" si="56"/>
        <v>0</v>
      </c>
      <c r="R434" s="260">
        <f t="shared" si="57"/>
        <v>0</v>
      </c>
      <c r="S434" s="261">
        <f t="shared" si="58"/>
        <v>0</v>
      </c>
      <c r="T434" s="258">
        <f t="shared" si="61"/>
        <v>0</v>
      </c>
      <c r="U434" s="259">
        <f t="shared" si="62"/>
        <v>0</v>
      </c>
    </row>
    <row r="435" spans="1:21" ht="20.25">
      <c r="A435" s="78"/>
      <c r="B435" s="270"/>
      <c r="C435" s="79"/>
      <c r="D435" s="80"/>
      <c r="E435" s="81"/>
      <c r="F435" s="31">
        <f t="shared" si="54"/>
      </c>
      <c r="G435" s="303">
        <f>IF(D435="","",VLOOKUP(F435,'Plan Comptable Général Commenté'!$C$5:$D$570,2,0))</f>
      </c>
      <c r="H435" s="82"/>
      <c r="I435" s="281">
        <f>IF(H435="","",VLOOKUP(H435,'Comptes Analytiques'!$A$8:$B$51,2,0))</f>
      </c>
      <c r="J435" s="33"/>
      <c r="K435" s="84"/>
      <c r="L435" s="84"/>
      <c r="M435" s="305"/>
      <c r="N435" s="255">
        <f t="shared" si="59"/>
        <v>0</v>
      </c>
      <c r="O435" s="261">
        <f t="shared" si="60"/>
        <v>0</v>
      </c>
      <c r="P435" s="260">
        <f t="shared" si="55"/>
        <v>0</v>
      </c>
      <c r="Q435" s="261">
        <f t="shared" si="56"/>
        <v>0</v>
      </c>
      <c r="R435" s="260">
        <f t="shared" si="57"/>
        <v>0</v>
      </c>
      <c r="S435" s="261">
        <f t="shared" si="58"/>
        <v>0</v>
      </c>
      <c r="T435" s="258">
        <f t="shared" si="61"/>
        <v>0</v>
      </c>
      <c r="U435" s="259">
        <f t="shared" si="62"/>
        <v>0</v>
      </c>
    </row>
    <row r="436" spans="1:21" ht="20.25">
      <c r="A436" s="78"/>
      <c r="B436" s="270"/>
      <c r="C436" s="79"/>
      <c r="D436" s="80"/>
      <c r="E436" s="81"/>
      <c r="F436" s="31">
        <f t="shared" si="54"/>
      </c>
      <c r="G436" s="303">
        <f>IF(D436="","",VLOOKUP(F436,'Plan Comptable Général Commenté'!$C$5:$D$570,2,0))</f>
      </c>
      <c r="H436" s="82"/>
      <c r="I436" s="281">
        <f>IF(H436="","",VLOOKUP(H436,'Comptes Analytiques'!$A$8:$B$51,2,0))</f>
      </c>
      <c r="J436" s="33"/>
      <c r="K436" s="84"/>
      <c r="L436" s="84"/>
      <c r="M436" s="305"/>
      <c r="N436" s="255">
        <f t="shared" si="59"/>
        <v>0</v>
      </c>
      <c r="O436" s="261">
        <f t="shared" si="60"/>
        <v>0</v>
      </c>
      <c r="P436" s="260">
        <f t="shared" si="55"/>
        <v>0</v>
      </c>
      <c r="Q436" s="261">
        <f t="shared" si="56"/>
        <v>0</v>
      </c>
      <c r="R436" s="260">
        <f t="shared" si="57"/>
        <v>0</v>
      </c>
      <c r="S436" s="261">
        <f t="shared" si="58"/>
        <v>0</v>
      </c>
      <c r="T436" s="258">
        <f t="shared" si="61"/>
        <v>0</v>
      </c>
      <c r="U436" s="259">
        <f t="shared" si="62"/>
        <v>0</v>
      </c>
    </row>
    <row r="437" spans="1:21" ht="20.25">
      <c r="A437" s="78"/>
      <c r="B437" s="270"/>
      <c r="C437" s="79"/>
      <c r="D437" s="80"/>
      <c r="E437" s="81"/>
      <c r="F437" s="31">
        <f t="shared" si="54"/>
      </c>
      <c r="G437" s="303">
        <f>IF(D437="","",VLOOKUP(F437,'Plan Comptable Général Commenté'!$C$5:$D$570,2,0))</f>
      </c>
      <c r="H437" s="82"/>
      <c r="I437" s="281">
        <f>IF(H437="","",VLOOKUP(H437,'Comptes Analytiques'!$A$8:$B$51,2,0))</f>
      </c>
      <c r="J437" s="33"/>
      <c r="K437" s="84"/>
      <c r="L437" s="84"/>
      <c r="M437" s="305"/>
      <c r="N437" s="255">
        <f t="shared" si="59"/>
        <v>0</v>
      </c>
      <c r="O437" s="261">
        <f t="shared" si="60"/>
        <v>0</v>
      </c>
      <c r="P437" s="260">
        <f t="shared" si="55"/>
        <v>0</v>
      </c>
      <c r="Q437" s="261">
        <f t="shared" si="56"/>
        <v>0</v>
      </c>
      <c r="R437" s="260">
        <f t="shared" si="57"/>
        <v>0</v>
      </c>
      <c r="S437" s="261">
        <f t="shared" si="58"/>
        <v>0</v>
      </c>
      <c r="T437" s="258">
        <f t="shared" si="61"/>
        <v>0</v>
      </c>
      <c r="U437" s="259">
        <f t="shared" si="62"/>
        <v>0</v>
      </c>
    </row>
    <row r="438" spans="1:21" ht="20.25">
      <c r="A438" s="78"/>
      <c r="B438" s="270"/>
      <c r="C438" s="79"/>
      <c r="D438" s="80"/>
      <c r="E438" s="81"/>
      <c r="F438" s="31">
        <f t="shared" si="54"/>
      </c>
      <c r="G438" s="303">
        <f>IF(D438="","",VLOOKUP(F438,'Plan Comptable Général Commenté'!$C$5:$D$570,2,0))</f>
      </c>
      <c r="H438" s="82"/>
      <c r="I438" s="281">
        <f>IF(H438="","",VLOOKUP(H438,'Comptes Analytiques'!$A$8:$B$51,2,0))</f>
      </c>
      <c r="J438" s="33"/>
      <c r="K438" s="84"/>
      <c r="L438" s="84"/>
      <c r="M438" s="305"/>
      <c r="N438" s="255">
        <f t="shared" si="59"/>
        <v>0</v>
      </c>
      <c r="O438" s="261">
        <f t="shared" si="60"/>
        <v>0</v>
      </c>
      <c r="P438" s="260">
        <f t="shared" si="55"/>
        <v>0</v>
      </c>
      <c r="Q438" s="261">
        <f t="shared" si="56"/>
        <v>0</v>
      </c>
      <c r="R438" s="260">
        <f t="shared" si="57"/>
        <v>0</v>
      </c>
      <c r="S438" s="261">
        <f t="shared" si="58"/>
        <v>0</v>
      </c>
      <c r="T438" s="258">
        <f t="shared" si="61"/>
        <v>0</v>
      </c>
      <c r="U438" s="259">
        <f t="shared" si="62"/>
        <v>0</v>
      </c>
    </row>
    <row r="439" spans="1:21" ht="20.25">
      <c r="A439" s="78"/>
      <c r="B439" s="270"/>
      <c r="C439" s="79"/>
      <c r="D439" s="80"/>
      <c r="E439" s="81"/>
      <c r="F439" s="31">
        <f t="shared" si="54"/>
      </c>
      <c r="G439" s="303">
        <f>IF(D439="","",VLOOKUP(F439,'Plan Comptable Général Commenté'!$C$5:$D$570,2,0))</f>
      </c>
      <c r="H439" s="82"/>
      <c r="I439" s="281">
        <f>IF(H439="","",VLOOKUP(H439,'Comptes Analytiques'!$A$8:$B$51,2,0))</f>
      </c>
      <c r="J439" s="33"/>
      <c r="K439" s="84"/>
      <c r="L439" s="84"/>
      <c r="M439" s="305"/>
      <c r="N439" s="255">
        <f t="shared" si="59"/>
        <v>0</v>
      </c>
      <c r="O439" s="261">
        <f t="shared" si="60"/>
        <v>0</v>
      </c>
      <c r="P439" s="260">
        <f t="shared" si="55"/>
        <v>0</v>
      </c>
      <c r="Q439" s="261">
        <f t="shared" si="56"/>
        <v>0</v>
      </c>
      <c r="R439" s="260">
        <f t="shared" si="57"/>
        <v>0</v>
      </c>
      <c r="S439" s="261">
        <f t="shared" si="58"/>
        <v>0</v>
      </c>
      <c r="T439" s="258">
        <f t="shared" si="61"/>
        <v>0</v>
      </c>
      <c r="U439" s="259">
        <f t="shared" si="62"/>
        <v>0</v>
      </c>
    </row>
    <row r="440" spans="1:21" ht="20.25">
      <c r="A440" s="78"/>
      <c r="B440" s="270"/>
      <c r="C440" s="79"/>
      <c r="D440" s="80"/>
      <c r="E440" s="81"/>
      <c r="F440" s="31">
        <f t="shared" si="54"/>
      </c>
      <c r="G440" s="303">
        <f>IF(D440="","",VLOOKUP(F440,'Plan Comptable Général Commenté'!$C$5:$D$570,2,0))</f>
      </c>
      <c r="H440" s="82"/>
      <c r="I440" s="281">
        <f>IF(H440="","",VLOOKUP(H440,'Comptes Analytiques'!$A$8:$B$51,2,0))</f>
      </c>
      <c r="J440" s="33"/>
      <c r="K440" s="84"/>
      <c r="L440" s="84"/>
      <c r="M440" s="305"/>
      <c r="N440" s="255">
        <f t="shared" si="59"/>
        <v>0</v>
      </c>
      <c r="O440" s="261">
        <f t="shared" si="60"/>
        <v>0</v>
      </c>
      <c r="P440" s="260">
        <f t="shared" si="55"/>
        <v>0</v>
      </c>
      <c r="Q440" s="261">
        <f t="shared" si="56"/>
        <v>0</v>
      </c>
      <c r="R440" s="260">
        <f t="shared" si="57"/>
        <v>0</v>
      </c>
      <c r="S440" s="261">
        <f t="shared" si="58"/>
        <v>0</v>
      </c>
      <c r="T440" s="258">
        <f t="shared" si="61"/>
        <v>0</v>
      </c>
      <c r="U440" s="259">
        <f t="shared" si="62"/>
        <v>0</v>
      </c>
    </row>
    <row r="441" spans="1:21" ht="20.25">
      <c r="A441" s="78"/>
      <c r="B441" s="270"/>
      <c r="C441" s="79"/>
      <c r="D441" s="80"/>
      <c r="E441" s="81"/>
      <c r="F441" s="31">
        <f t="shared" si="54"/>
      </c>
      <c r="G441" s="303">
        <f>IF(D441="","",VLOOKUP(F441,'Plan Comptable Général Commenté'!$C$5:$D$570,2,0))</f>
      </c>
      <c r="H441" s="82"/>
      <c r="I441" s="281">
        <f>IF(H441="","",VLOOKUP(H441,'Comptes Analytiques'!$A$8:$B$51,2,0))</f>
      </c>
      <c r="J441" s="33"/>
      <c r="K441" s="84"/>
      <c r="L441" s="84"/>
      <c r="M441" s="305"/>
      <c r="N441" s="255">
        <f t="shared" si="59"/>
        <v>0</v>
      </c>
      <c r="O441" s="261">
        <f t="shared" si="60"/>
        <v>0</v>
      </c>
      <c r="P441" s="260">
        <f t="shared" si="55"/>
        <v>0</v>
      </c>
      <c r="Q441" s="261">
        <f t="shared" si="56"/>
        <v>0</v>
      </c>
      <c r="R441" s="260">
        <f t="shared" si="57"/>
        <v>0</v>
      </c>
      <c r="S441" s="261">
        <f t="shared" si="58"/>
        <v>0</v>
      </c>
      <c r="T441" s="258">
        <f t="shared" si="61"/>
        <v>0</v>
      </c>
      <c r="U441" s="259">
        <f t="shared" si="62"/>
        <v>0</v>
      </c>
    </row>
    <row r="442" spans="1:21" ht="20.25">
      <c r="A442" s="78"/>
      <c r="B442" s="270"/>
      <c r="C442" s="79"/>
      <c r="D442" s="80"/>
      <c r="E442" s="81"/>
      <c r="F442" s="31">
        <f t="shared" si="54"/>
      </c>
      <c r="G442" s="303">
        <f>IF(D442="","",VLOOKUP(F442,'Plan Comptable Général Commenté'!$C$5:$D$570,2,0))</f>
      </c>
      <c r="H442" s="82"/>
      <c r="I442" s="281">
        <f>IF(H442="","",VLOOKUP(H442,'Comptes Analytiques'!$A$8:$B$51,2,0))</f>
      </c>
      <c r="J442" s="33"/>
      <c r="K442" s="84"/>
      <c r="L442" s="84"/>
      <c r="M442" s="305"/>
      <c r="N442" s="255">
        <f t="shared" si="59"/>
        <v>0</v>
      </c>
      <c r="O442" s="261">
        <f t="shared" si="60"/>
        <v>0</v>
      </c>
      <c r="P442" s="260">
        <f t="shared" si="55"/>
        <v>0</v>
      </c>
      <c r="Q442" s="261">
        <f t="shared" si="56"/>
        <v>0</v>
      </c>
      <c r="R442" s="260">
        <f t="shared" si="57"/>
        <v>0</v>
      </c>
      <c r="S442" s="261">
        <f t="shared" si="58"/>
        <v>0</v>
      </c>
      <c r="T442" s="258">
        <f t="shared" si="61"/>
        <v>0</v>
      </c>
      <c r="U442" s="259">
        <f t="shared" si="62"/>
        <v>0</v>
      </c>
    </row>
    <row r="443" spans="1:21" ht="20.25">
      <c r="A443" s="78"/>
      <c r="B443" s="270"/>
      <c r="C443" s="79"/>
      <c r="D443" s="80"/>
      <c r="E443" s="81"/>
      <c r="F443" s="31">
        <f t="shared" si="54"/>
      </c>
      <c r="G443" s="303">
        <f>IF(D443="","",VLOOKUP(F443,'Plan Comptable Général Commenté'!$C$5:$D$570,2,0))</f>
      </c>
      <c r="H443" s="82"/>
      <c r="I443" s="281">
        <f>IF(H443="","",VLOOKUP(H443,'Comptes Analytiques'!$A$8:$B$51,2,0))</f>
      </c>
      <c r="J443" s="33"/>
      <c r="K443" s="84"/>
      <c r="L443" s="84"/>
      <c r="M443" s="305"/>
      <c r="N443" s="255">
        <f t="shared" si="59"/>
        <v>0</v>
      </c>
      <c r="O443" s="261">
        <f t="shared" si="60"/>
        <v>0</v>
      </c>
      <c r="P443" s="260">
        <f t="shared" si="55"/>
        <v>0</v>
      </c>
      <c r="Q443" s="261">
        <f t="shared" si="56"/>
        <v>0</v>
      </c>
      <c r="R443" s="260">
        <f t="shared" si="57"/>
        <v>0</v>
      </c>
      <c r="S443" s="261">
        <f t="shared" si="58"/>
        <v>0</v>
      </c>
      <c r="T443" s="258">
        <f t="shared" si="61"/>
        <v>0</v>
      </c>
      <c r="U443" s="259">
        <f t="shared" si="62"/>
        <v>0</v>
      </c>
    </row>
    <row r="444" spans="1:21" ht="20.25">
      <c r="A444" s="78"/>
      <c r="B444" s="270"/>
      <c r="C444" s="79"/>
      <c r="D444" s="80"/>
      <c r="E444" s="81"/>
      <c r="F444" s="31">
        <f t="shared" si="54"/>
      </c>
      <c r="G444" s="303">
        <f>IF(D444="","",VLOOKUP(F444,'Plan Comptable Général Commenté'!$C$5:$D$570,2,0))</f>
      </c>
      <c r="H444" s="82"/>
      <c r="I444" s="281">
        <f>IF(H444="","",VLOOKUP(H444,'Comptes Analytiques'!$A$8:$B$51,2,0))</f>
      </c>
      <c r="J444" s="33"/>
      <c r="K444" s="84"/>
      <c r="L444" s="84"/>
      <c r="M444" s="305"/>
      <c r="N444" s="255">
        <f t="shared" si="59"/>
        <v>0</v>
      </c>
      <c r="O444" s="261">
        <f t="shared" si="60"/>
        <v>0</v>
      </c>
      <c r="P444" s="260">
        <f t="shared" si="55"/>
        <v>0</v>
      </c>
      <c r="Q444" s="261">
        <f t="shared" si="56"/>
        <v>0</v>
      </c>
      <c r="R444" s="260">
        <f t="shared" si="57"/>
        <v>0</v>
      </c>
      <c r="S444" s="261">
        <f t="shared" si="58"/>
        <v>0</v>
      </c>
      <c r="T444" s="258">
        <f t="shared" si="61"/>
        <v>0</v>
      </c>
      <c r="U444" s="259">
        <f t="shared" si="62"/>
        <v>0</v>
      </c>
    </row>
    <row r="445" spans="1:21" ht="20.25">
      <c r="A445" s="78"/>
      <c r="B445" s="270"/>
      <c r="C445" s="79"/>
      <c r="D445" s="80"/>
      <c r="E445" s="81"/>
      <c r="F445" s="31">
        <f t="shared" si="54"/>
      </c>
      <c r="G445" s="303">
        <f>IF(D445="","",VLOOKUP(F445,'Plan Comptable Général Commenté'!$C$5:$D$570,2,0))</f>
      </c>
      <c r="H445" s="82"/>
      <c r="I445" s="281">
        <f>IF(H445="","",VLOOKUP(H445,'Comptes Analytiques'!$A$8:$B$51,2,0))</f>
      </c>
      <c r="J445" s="33"/>
      <c r="K445" s="84"/>
      <c r="L445" s="84"/>
      <c r="M445" s="305"/>
      <c r="N445" s="255">
        <f t="shared" si="59"/>
        <v>0</v>
      </c>
      <c r="O445" s="261">
        <f t="shared" si="60"/>
        <v>0</v>
      </c>
      <c r="P445" s="260">
        <f t="shared" si="55"/>
        <v>0</v>
      </c>
      <c r="Q445" s="261">
        <f t="shared" si="56"/>
        <v>0</v>
      </c>
      <c r="R445" s="260">
        <f t="shared" si="57"/>
        <v>0</v>
      </c>
      <c r="S445" s="261">
        <f t="shared" si="58"/>
        <v>0</v>
      </c>
      <c r="T445" s="258">
        <f t="shared" si="61"/>
        <v>0</v>
      </c>
      <c r="U445" s="259">
        <f t="shared" si="62"/>
        <v>0</v>
      </c>
    </row>
    <row r="446" spans="1:21" ht="20.25">
      <c r="A446" s="78"/>
      <c r="B446" s="270"/>
      <c r="C446" s="79"/>
      <c r="D446" s="80"/>
      <c r="E446" s="81"/>
      <c r="F446" s="31">
        <f t="shared" si="54"/>
      </c>
      <c r="G446" s="303">
        <f>IF(D446="","",VLOOKUP(F446,'Plan Comptable Général Commenté'!$C$5:$D$570,2,0))</f>
      </c>
      <c r="H446" s="82"/>
      <c r="I446" s="281">
        <f>IF(H446="","",VLOOKUP(H446,'Comptes Analytiques'!$A$8:$B$51,2,0))</f>
      </c>
      <c r="J446" s="33"/>
      <c r="K446" s="84"/>
      <c r="L446" s="84"/>
      <c r="M446" s="305"/>
      <c r="N446" s="255">
        <f t="shared" si="59"/>
        <v>0</v>
      </c>
      <c r="O446" s="261">
        <f t="shared" si="60"/>
        <v>0</v>
      </c>
      <c r="P446" s="260">
        <f t="shared" si="55"/>
        <v>0</v>
      </c>
      <c r="Q446" s="261">
        <f t="shared" si="56"/>
        <v>0</v>
      </c>
      <c r="R446" s="260">
        <f t="shared" si="57"/>
        <v>0</v>
      </c>
      <c r="S446" s="261">
        <f t="shared" si="58"/>
        <v>0</v>
      </c>
      <c r="T446" s="258">
        <f t="shared" si="61"/>
        <v>0</v>
      </c>
      <c r="U446" s="259">
        <f t="shared" si="62"/>
        <v>0</v>
      </c>
    </row>
    <row r="447" spans="1:21" ht="20.25">
      <c r="A447" s="78"/>
      <c r="B447" s="270"/>
      <c r="C447" s="79"/>
      <c r="D447" s="80"/>
      <c r="E447" s="81"/>
      <c r="F447" s="31">
        <f t="shared" si="54"/>
      </c>
      <c r="G447" s="303">
        <f>IF(D447="","",VLOOKUP(F447,'Plan Comptable Général Commenté'!$C$5:$D$570,2,0))</f>
      </c>
      <c r="H447" s="82"/>
      <c r="I447" s="281">
        <f>IF(H447="","",VLOOKUP(H447,'Comptes Analytiques'!$A$8:$B$51,2,0))</f>
      </c>
      <c r="J447" s="33"/>
      <c r="K447" s="84"/>
      <c r="L447" s="84"/>
      <c r="M447" s="305"/>
      <c r="N447" s="255">
        <f t="shared" si="59"/>
        <v>0</v>
      </c>
      <c r="O447" s="261">
        <f t="shared" si="60"/>
        <v>0</v>
      </c>
      <c r="P447" s="260">
        <f t="shared" si="55"/>
        <v>0</v>
      </c>
      <c r="Q447" s="261">
        <f t="shared" si="56"/>
        <v>0</v>
      </c>
      <c r="R447" s="260">
        <f t="shared" si="57"/>
        <v>0</v>
      </c>
      <c r="S447" s="261">
        <f t="shared" si="58"/>
        <v>0</v>
      </c>
      <c r="T447" s="258">
        <f t="shared" si="61"/>
        <v>0</v>
      </c>
      <c r="U447" s="259">
        <f t="shared" si="62"/>
        <v>0</v>
      </c>
    </row>
    <row r="448" spans="1:21" ht="20.25">
      <c r="A448" s="78"/>
      <c r="B448" s="270"/>
      <c r="C448" s="79"/>
      <c r="D448" s="80"/>
      <c r="E448" s="81"/>
      <c r="F448" s="31">
        <f t="shared" si="54"/>
      </c>
      <c r="G448" s="303">
        <f>IF(D448="","",VLOOKUP(F448,'Plan Comptable Général Commenté'!$C$5:$D$570,2,0))</f>
      </c>
      <c r="H448" s="82"/>
      <c r="I448" s="281">
        <f>IF(H448="","",VLOOKUP(H448,'Comptes Analytiques'!$A$8:$B$51,2,0))</f>
      </c>
      <c r="J448" s="33"/>
      <c r="K448" s="84"/>
      <c r="L448" s="84"/>
      <c r="M448" s="305"/>
      <c r="N448" s="255">
        <f t="shared" si="59"/>
        <v>0</v>
      </c>
      <c r="O448" s="261">
        <f t="shared" si="60"/>
        <v>0</v>
      </c>
      <c r="P448" s="260">
        <f t="shared" si="55"/>
        <v>0</v>
      </c>
      <c r="Q448" s="261">
        <f t="shared" si="56"/>
        <v>0</v>
      </c>
      <c r="R448" s="260">
        <f t="shared" si="57"/>
        <v>0</v>
      </c>
      <c r="S448" s="261">
        <f t="shared" si="58"/>
        <v>0</v>
      </c>
      <c r="T448" s="258">
        <f t="shared" si="61"/>
        <v>0</v>
      </c>
      <c r="U448" s="259">
        <f t="shared" si="62"/>
        <v>0</v>
      </c>
    </row>
    <row r="449" spans="1:21" ht="20.25">
      <c r="A449" s="78"/>
      <c r="B449" s="270"/>
      <c r="C449" s="79"/>
      <c r="D449" s="80"/>
      <c r="E449" s="81"/>
      <c r="F449" s="31">
        <f t="shared" si="54"/>
      </c>
      <c r="G449" s="303">
        <f>IF(D449="","",VLOOKUP(F449,'Plan Comptable Général Commenté'!$C$5:$D$570,2,0))</f>
      </c>
      <c r="H449" s="82"/>
      <c r="I449" s="281">
        <f>IF(H449="","",VLOOKUP(H449,'Comptes Analytiques'!$A$8:$B$51,2,0))</f>
      </c>
      <c r="J449" s="33"/>
      <c r="K449" s="84"/>
      <c r="L449" s="84"/>
      <c r="M449" s="305"/>
      <c r="N449" s="255">
        <f t="shared" si="59"/>
        <v>0</v>
      </c>
      <c r="O449" s="261">
        <f t="shared" si="60"/>
        <v>0</v>
      </c>
      <c r="P449" s="260">
        <f t="shared" si="55"/>
        <v>0</v>
      </c>
      <c r="Q449" s="261">
        <f t="shared" si="56"/>
        <v>0</v>
      </c>
      <c r="R449" s="260">
        <f t="shared" si="57"/>
        <v>0</v>
      </c>
      <c r="S449" s="261">
        <f t="shared" si="58"/>
        <v>0</v>
      </c>
      <c r="T449" s="258">
        <f t="shared" si="61"/>
        <v>0</v>
      </c>
      <c r="U449" s="259">
        <f t="shared" si="62"/>
        <v>0</v>
      </c>
    </row>
    <row r="450" spans="1:21" ht="20.25">
      <c r="A450" s="78"/>
      <c r="B450" s="270"/>
      <c r="C450" s="79"/>
      <c r="D450" s="80"/>
      <c r="E450" s="81"/>
      <c r="F450" s="31">
        <f t="shared" si="54"/>
      </c>
      <c r="G450" s="303">
        <f>IF(D450="","",VLOOKUP(F450,'Plan Comptable Général Commenté'!$C$5:$D$570,2,0))</f>
      </c>
      <c r="H450" s="82"/>
      <c r="I450" s="281">
        <f>IF(H450="","",VLOOKUP(H450,'Comptes Analytiques'!$A$8:$B$51,2,0))</f>
      </c>
      <c r="J450" s="33"/>
      <c r="K450" s="84"/>
      <c r="L450" s="84"/>
      <c r="M450" s="305"/>
      <c r="N450" s="255">
        <f t="shared" si="59"/>
        <v>0</v>
      </c>
      <c r="O450" s="261">
        <f t="shared" si="60"/>
        <v>0</v>
      </c>
      <c r="P450" s="260">
        <f t="shared" si="55"/>
        <v>0</v>
      </c>
      <c r="Q450" s="261">
        <f t="shared" si="56"/>
        <v>0</v>
      </c>
      <c r="R450" s="260">
        <f t="shared" si="57"/>
        <v>0</v>
      </c>
      <c r="S450" s="261">
        <f t="shared" si="58"/>
        <v>0</v>
      </c>
      <c r="T450" s="258">
        <f t="shared" si="61"/>
        <v>0</v>
      </c>
      <c r="U450" s="259">
        <f t="shared" si="62"/>
        <v>0</v>
      </c>
    </row>
    <row r="451" spans="1:21" ht="20.25">
      <c r="A451" s="78"/>
      <c r="B451" s="270"/>
      <c r="C451" s="79"/>
      <c r="D451" s="80"/>
      <c r="E451" s="81"/>
      <c r="F451" s="31">
        <f t="shared" si="54"/>
      </c>
      <c r="G451" s="303">
        <f>IF(D451="","",VLOOKUP(F451,'Plan Comptable Général Commenté'!$C$5:$D$570,2,0))</f>
      </c>
      <c r="H451" s="82"/>
      <c r="I451" s="281">
        <f>IF(H451="","",VLOOKUP(H451,'Comptes Analytiques'!$A$8:$B$51,2,0))</f>
      </c>
      <c r="J451" s="33"/>
      <c r="K451" s="84"/>
      <c r="L451" s="84"/>
      <c r="M451" s="305"/>
      <c r="N451" s="255">
        <f t="shared" si="59"/>
        <v>0</v>
      </c>
      <c r="O451" s="261">
        <f t="shared" si="60"/>
        <v>0</v>
      </c>
      <c r="P451" s="260">
        <f t="shared" si="55"/>
        <v>0</v>
      </c>
      <c r="Q451" s="261">
        <f t="shared" si="56"/>
        <v>0</v>
      </c>
      <c r="R451" s="260">
        <f t="shared" si="57"/>
        <v>0</v>
      </c>
      <c r="S451" s="261">
        <f t="shared" si="58"/>
        <v>0</v>
      </c>
      <c r="T451" s="258">
        <f t="shared" si="61"/>
        <v>0</v>
      </c>
      <c r="U451" s="259">
        <f t="shared" si="62"/>
        <v>0</v>
      </c>
    </row>
    <row r="452" spans="1:21" ht="20.25">
      <c r="A452" s="78"/>
      <c r="B452" s="270"/>
      <c r="C452" s="79"/>
      <c r="D452" s="80"/>
      <c r="E452" s="81"/>
      <c r="F452" s="31">
        <f t="shared" si="54"/>
      </c>
      <c r="G452" s="303">
        <f>IF(D452="","",VLOOKUP(F452,'Plan Comptable Général Commenté'!$C$5:$D$570,2,0))</f>
      </c>
      <c r="H452" s="82"/>
      <c r="I452" s="281">
        <f>IF(H452="","",VLOOKUP(H452,'Comptes Analytiques'!$A$8:$B$51,2,0))</f>
      </c>
      <c r="J452" s="33"/>
      <c r="K452" s="84"/>
      <c r="L452" s="84"/>
      <c r="M452" s="305"/>
      <c r="N452" s="255">
        <f t="shared" si="59"/>
        <v>0</v>
      </c>
      <c r="O452" s="261">
        <f t="shared" si="60"/>
        <v>0</v>
      </c>
      <c r="P452" s="260">
        <f t="shared" si="55"/>
        <v>0</v>
      </c>
      <c r="Q452" s="261">
        <f t="shared" si="56"/>
        <v>0</v>
      </c>
      <c r="R452" s="260">
        <f t="shared" si="57"/>
        <v>0</v>
      </c>
      <c r="S452" s="261">
        <f t="shared" si="58"/>
        <v>0</v>
      </c>
      <c r="T452" s="258">
        <f t="shared" si="61"/>
        <v>0</v>
      </c>
      <c r="U452" s="259">
        <f t="shared" si="62"/>
        <v>0</v>
      </c>
    </row>
    <row r="453" spans="1:21" ht="20.25">
      <c r="A453" s="78"/>
      <c r="B453" s="270"/>
      <c r="C453" s="79"/>
      <c r="D453" s="80"/>
      <c r="E453" s="81"/>
      <c r="F453" s="31">
        <f t="shared" si="54"/>
      </c>
      <c r="G453" s="303">
        <f>IF(D453="","",VLOOKUP(F453,'Plan Comptable Général Commenté'!$C$5:$D$570,2,0))</f>
      </c>
      <c r="H453" s="82"/>
      <c r="I453" s="281">
        <f>IF(H453="","",VLOOKUP(H453,'Comptes Analytiques'!$A$8:$B$51,2,0))</f>
      </c>
      <c r="J453" s="33"/>
      <c r="K453" s="84"/>
      <c r="L453" s="84"/>
      <c r="M453" s="305"/>
      <c r="N453" s="255">
        <f t="shared" si="59"/>
        <v>0</v>
      </c>
      <c r="O453" s="261">
        <f t="shared" si="60"/>
        <v>0</v>
      </c>
      <c r="P453" s="260">
        <f t="shared" si="55"/>
        <v>0</v>
      </c>
      <c r="Q453" s="261">
        <f t="shared" si="56"/>
        <v>0</v>
      </c>
      <c r="R453" s="260">
        <f t="shared" si="57"/>
        <v>0</v>
      </c>
      <c r="S453" s="261">
        <f t="shared" si="58"/>
        <v>0</v>
      </c>
      <c r="T453" s="258">
        <f t="shared" si="61"/>
        <v>0</v>
      </c>
      <c r="U453" s="259">
        <f t="shared" si="62"/>
        <v>0</v>
      </c>
    </row>
    <row r="454" spans="1:21" ht="20.25">
      <c r="A454" s="78"/>
      <c r="B454" s="270"/>
      <c r="C454" s="79"/>
      <c r="D454" s="80"/>
      <c r="E454" s="81"/>
      <c r="F454" s="31">
        <f t="shared" si="54"/>
      </c>
      <c r="G454" s="303">
        <f>IF(D454="","",VLOOKUP(F454,'Plan Comptable Général Commenté'!$C$5:$D$570,2,0))</f>
      </c>
      <c r="H454" s="82"/>
      <c r="I454" s="281">
        <f>IF(H454="","",VLOOKUP(H454,'Comptes Analytiques'!$A$8:$B$51,2,0))</f>
      </c>
      <c r="J454" s="33"/>
      <c r="K454" s="84"/>
      <c r="L454" s="84"/>
      <c r="M454" s="305"/>
      <c r="N454" s="255">
        <f t="shared" si="59"/>
        <v>0</v>
      </c>
      <c r="O454" s="261">
        <f t="shared" si="60"/>
        <v>0</v>
      </c>
      <c r="P454" s="260">
        <f t="shared" si="55"/>
        <v>0</v>
      </c>
      <c r="Q454" s="261">
        <f t="shared" si="56"/>
        <v>0</v>
      </c>
      <c r="R454" s="260">
        <f t="shared" si="57"/>
        <v>0</v>
      </c>
      <c r="S454" s="261">
        <f t="shared" si="58"/>
        <v>0</v>
      </c>
      <c r="T454" s="258">
        <f t="shared" si="61"/>
        <v>0</v>
      </c>
      <c r="U454" s="259">
        <f t="shared" si="62"/>
        <v>0</v>
      </c>
    </row>
    <row r="455" spans="1:21" ht="20.25">
      <c r="A455" s="78"/>
      <c r="B455" s="270"/>
      <c r="C455" s="79"/>
      <c r="D455" s="80"/>
      <c r="E455" s="81"/>
      <c r="F455" s="31">
        <f t="shared" si="54"/>
      </c>
      <c r="G455" s="303">
        <f>IF(D455="","",VLOOKUP(F455,'Plan Comptable Général Commenté'!$C$5:$D$570,2,0))</f>
      </c>
      <c r="H455" s="82"/>
      <c r="I455" s="281">
        <f>IF(H455="","",VLOOKUP(H455,'Comptes Analytiques'!$A$8:$B$51,2,0))</f>
      </c>
      <c r="J455" s="33"/>
      <c r="K455" s="84"/>
      <c r="L455" s="84"/>
      <c r="M455" s="305"/>
      <c r="N455" s="255">
        <f t="shared" si="59"/>
        <v>0</v>
      </c>
      <c r="O455" s="261">
        <f t="shared" si="60"/>
        <v>0</v>
      </c>
      <c r="P455" s="260">
        <f t="shared" si="55"/>
        <v>0</v>
      </c>
      <c r="Q455" s="261">
        <f t="shared" si="56"/>
        <v>0</v>
      </c>
      <c r="R455" s="260">
        <f t="shared" si="57"/>
        <v>0</v>
      </c>
      <c r="S455" s="261">
        <f t="shared" si="58"/>
        <v>0</v>
      </c>
      <c r="T455" s="258">
        <f t="shared" si="61"/>
        <v>0</v>
      </c>
      <c r="U455" s="259">
        <f t="shared" si="62"/>
        <v>0</v>
      </c>
    </row>
    <row r="456" spans="1:21" ht="20.25">
      <c r="A456" s="78"/>
      <c r="B456" s="270"/>
      <c r="C456" s="79"/>
      <c r="D456" s="80"/>
      <c r="E456" s="81"/>
      <c r="F456" s="31">
        <f t="shared" si="54"/>
      </c>
      <c r="G456" s="303">
        <f>IF(D456="","",VLOOKUP(F456,'Plan Comptable Général Commenté'!$C$5:$D$570,2,0))</f>
      </c>
      <c r="H456" s="82"/>
      <c r="I456" s="281">
        <f>IF(H456="","",VLOOKUP(H456,'Comptes Analytiques'!$A$8:$B$51,2,0))</f>
      </c>
      <c r="J456" s="33"/>
      <c r="K456" s="84"/>
      <c r="L456" s="84"/>
      <c r="M456" s="305"/>
      <c r="N456" s="255">
        <f t="shared" si="59"/>
        <v>0</v>
      </c>
      <c r="O456" s="261">
        <f t="shared" si="60"/>
        <v>0</v>
      </c>
      <c r="P456" s="260">
        <f t="shared" si="55"/>
        <v>0</v>
      </c>
      <c r="Q456" s="261">
        <f t="shared" si="56"/>
        <v>0</v>
      </c>
      <c r="R456" s="260">
        <f t="shared" si="57"/>
        <v>0</v>
      </c>
      <c r="S456" s="261">
        <f t="shared" si="58"/>
        <v>0</v>
      </c>
      <c r="T456" s="258">
        <f t="shared" si="61"/>
        <v>0</v>
      </c>
      <c r="U456" s="259">
        <f t="shared" si="62"/>
        <v>0</v>
      </c>
    </row>
    <row r="457" spans="1:21" ht="20.25">
      <c r="A457" s="78"/>
      <c r="B457" s="270"/>
      <c r="C457" s="79"/>
      <c r="D457" s="80"/>
      <c r="E457" s="81"/>
      <c r="F457" s="31">
        <f t="shared" si="54"/>
      </c>
      <c r="G457" s="303">
        <f>IF(D457="","",VLOOKUP(F457,'Plan Comptable Général Commenté'!$C$5:$D$570,2,0))</f>
      </c>
      <c r="H457" s="82"/>
      <c r="I457" s="281">
        <f>IF(H457="","",VLOOKUP(H457,'Comptes Analytiques'!$A$8:$B$51,2,0))</f>
      </c>
      <c r="J457" s="33"/>
      <c r="K457" s="84"/>
      <c r="L457" s="84"/>
      <c r="M457" s="305"/>
      <c r="N457" s="255">
        <f t="shared" si="59"/>
        <v>0</v>
      </c>
      <c r="O457" s="261">
        <f t="shared" si="60"/>
        <v>0</v>
      </c>
      <c r="P457" s="260">
        <f t="shared" si="55"/>
        <v>0</v>
      </c>
      <c r="Q457" s="261">
        <f t="shared" si="56"/>
        <v>0</v>
      </c>
      <c r="R457" s="260">
        <f t="shared" si="57"/>
        <v>0</v>
      </c>
      <c r="S457" s="261">
        <f t="shared" si="58"/>
        <v>0</v>
      </c>
      <c r="T457" s="258">
        <f t="shared" si="61"/>
        <v>0</v>
      </c>
      <c r="U457" s="259">
        <f t="shared" si="62"/>
        <v>0</v>
      </c>
    </row>
    <row r="458" spans="1:21" ht="20.25">
      <c r="A458" s="78"/>
      <c r="B458" s="270"/>
      <c r="C458" s="79"/>
      <c r="D458" s="80"/>
      <c r="E458" s="81"/>
      <c r="F458" s="31">
        <f aca="true" t="shared" si="63" ref="F458:F521">CONCATENATE(D458,E458)</f>
      </c>
      <c r="G458" s="303">
        <f>IF(D458="","",VLOOKUP(F458,'Plan Comptable Général Commenté'!$C$5:$D$570,2,0))</f>
      </c>
      <c r="H458" s="82"/>
      <c r="I458" s="281">
        <f>IF(H458="","",VLOOKUP(H458,'Comptes Analytiques'!$A$8:$B$51,2,0))</f>
      </c>
      <c r="J458" s="33"/>
      <c r="K458" s="84"/>
      <c r="L458" s="84"/>
      <c r="M458" s="305"/>
      <c r="N458" s="255">
        <f t="shared" si="59"/>
        <v>0</v>
      </c>
      <c r="O458" s="261">
        <f t="shared" si="60"/>
        <v>0</v>
      </c>
      <c r="P458" s="260">
        <f aca="true" t="shared" si="64" ref="P458:P521">IF(B458="C","",IF(B458="OD","",IF(B458="B1",IF(M458="*",K458,0),0)))</f>
        <v>0</v>
      </c>
      <c r="Q458" s="261">
        <f aca="true" t="shared" si="65" ref="Q458:Q521">IF(B458="C","",IF(B458="OD","",IF(B458="B1",IF(M458="*",L458,0),0)))</f>
        <v>0</v>
      </c>
      <c r="R458" s="260">
        <f aca="true" t="shared" si="66" ref="R458:R521">IF(B458="C","",IF(B458="OD","",IF(B458="B2",IF(M458="*",K458,0),0)))</f>
        <v>0</v>
      </c>
      <c r="S458" s="261">
        <f aca="true" t="shared" si="67" ref="S458:S521">IF(B458="C","",IF(B458="OD","",IF(B458="B2",IF(M458="*",L458,0),0)))</f>
        <v>0</v>
      </c>
      <c r="T458" s="258">
        <f t="shared" si="61"/>
        <v>0</v>
      </c>
      <c r="U458" s="259">
        <f t="shared" si="62"/>
        <v>0</v>
      </c>
    </row>
    <row r="459" spans="1:21" ht="20.25">
      <c r="A459" s="78"/>
      <c r="B459" s="270"/>
      <c r="C459" s="79"/>
      <c r="D459" s="80"/>
      <c r="E459" s="81"/>
      <c r="F459" s="31">
        <f t="shared" si="63"/>
      </c>
      <c r="G459" s="303">
        <f>IF(D459="","",VLOOKUP(F459,'Plan Comptable Général Commenté'!$C$5:$D$570,2,0))</f>
      </c>
      <c r="H459" s="82"/>
      <c r="I459" s="281">
        <f>IF(H459="","",VLOOKUP(H459,'Comptes Analytiques'!$A$8:$B$51,2,0))</f>
      </c>
      <c r="J459" s="33"/>
      <c r="K459" s="84"/>
      <c r="L459" s="84"/>
      <c r="M459" s="305"/>
      <c r="N459" s="255">
        <f aca="true" t="shared" si="68" ref="N459:N522">IF(B459="C","",IF(B459="OD","",IF(B459="B",IF(M459="*",K459,0),0)))</f>
        <v>0</v>
      </c>
      <c r="O459" s="261">
        <f aca="true" t="shared" si="69" ref="O459:O522">IF(B459="C","",IF(B459="OD","",IF(B459="B",IF(M459="*",L459,0),0)))</f>
        <v>0</v>
      </c>
      <c r="P459" s="260">
        <f t="shared" si="64"/>
        <v>0</v>
      </c>
      <c r="Q459" s="261">
        <f t="shared" si="65"/>
        <v>0</v>
      </c>
      <c r="R459" s="260">
        <f t="shared" si="66"/>
        <v>0</v>
      </c>
      <c r="S459" s="261">
        <f t="shared" si="67"/>
        <v>0</v>
      </c>
      <c r="T459" s="258">
        <f aca="true" t="shared" si="70" ref="T459:T522">IF(B459="C","",IF(B459="OD","",IF(B459="B3",IF(M459="*",K459,0),0)))</f>
        <v>0</v>
      </c>
      <c r="U459" s="259">
        <f aca="true" t="shared" si="71" ref="U459:U522">IF(B459="C","",IF(B459="OD","",IF(B459="B3",IF(M459="*",L459,0),0)))</f>
        <v>0</v>
      </c>
    </row>
    <row r="460" spans="1:21" ht="20.25">
      <c r="A460" s="78"/>
      <c r="B460" s="270"/>
      <c r="C460" s="79"/>
      <c r="D460" s="80"/>
      <c r="E460" s="81"/>
      <c r="F460" s="31">
        <f t="shared" si="63"/>
      </c>
      <c r="G460" s="303">
        <f>IF(D460="","",VLOOKUP(F460,'Plan Comptable Général Commenté'!$C$5:$D$570,2,0))</f>
      </c>
      <c r="H460" s="82"/>
      <c r="I460" s="281">
        <f>IF(H460="","",VLOOKUP(H460,'Comptes Analytiques'!$A$8:$B$51,2,0))</f>
      </c>
      <c r="J460" s="33"/>
      <c r="K460" s="84"/>
      <c r="L460" s="84"/>
      <c r="M460" s="305"/>
      <c r="N460" s="255">
        <f t="shared" si="68"/>
        <v>0</v>
      </c>
      <c r="O460" s="261">
        <f t="shared" si="69"/>
        <v>0</v>
      </c>
      <c r="P460" s="260">
        <f t="shared" si="64"/>
        <v>0</v>
      </c>
      <c r="Q460" s="261">
        <f t="shared" si="65"/>
        <v>0</v>
      </c>
      <c r="R460" s="260">
        <f t="shared" si="66"/>
        <v>0</v>
      </c>
      <c r="S460" s="261">
        <f t="shared" si="67"/>
        <v>0</v>
      </c>
      <c r="T460" s="258">
        <f t="shared" si="70"/>
        <v>0</v>
      </c>
      <c r="U460" s="259">
        <f t="shared" si="71"/>
        <v>0</v>
      </c>
    </row>
    <row r="461" spans="1:21" ht="20.25">
      <c r="A461" s="78"/>
      <c r="B461" s="270"/>
      <c r="C461" s="79"/>
      <c r="D461" s="80"/>
      <c r="E461" s="81"/>
      <c r="F461" s="31">
        <f t="shared" si="63"/>
      </c>
      <c r="G461" s="303">
        <f>IF(D461="","",VLOOKUP(F461,'Plan Comptable Général Commenté'!$C$5:$D$570,2,0))</f>
      </c>
      <c r="H461" s="82"/>
      <c r="I461" s="281">
        <f>IF(H461="","",VLOOKUP(H461,'Comptes Analytiques'!$A$8:$B$51,2,0))</f>
      </c>
      <c r="J461" s="33"/>
      <c r="K461" s="84"/>
      <c r="L461" s="84"/>
      <c r="M461" s="305"/>
      <c r="N461" s="255">
        <f t="shared" si="68"/>
        <v>0</v>
      </c>
      <c r="O461" s="261">
        <f t="shared" si="69"/>
        <v>0</v>
      </c>
      <c r="P461" s="260">
        <f t="shared" si="64"/>
        <v>0</v>
      </c>
      <c r="Q461" s="261">
        <f t="shared" si="65"/>
        <v>0</v>
      </c>
      <c r="R461" s="260">
        <f t="shared" si="66"/>
        <v>0</v>
      </c>
      <c r="S461" s="261">
        <f t="shared" si="67"/>
        <v>0</v>
      </c>
      <c r="T461" s="258">
        <f t="shared" si="70"/>
        <v>0</v>
      </c>
      <c r="U461" s="259">
        <f t="shared" si="71"/>
        <v>0</v>
      </c>
    </row>
    <row r="462" spans="1:21" ht="20.25">
      <c r="A462" s="78"/>
      <c r="B462" s="270"/>
      <c r="C462" s="79"/>
      <c r="D462" s="80"/>
      <c r="E462" s="81"/>
      <c r="F462" s="31">
        <f t="shared" si="63"/>
      </c>
      <c r="G462" s="303">
        <f>IF(D462="","",VLOOKUP(F462,'Plan Comptable Général Commenté'!$C$5:$D$570,2,0))</f>
      </c>
      <c r="H462" s="82"/>
      <c r="I462" s="281">
        <f>IF(H462="","",VLOOKUP(H462,'Comptes Analytiques'!$A$8:$B$51,2,0))</f>
      </c>
      <c r="J462" s="33"/>
      <c r="K462" s="84"/>
      <c r="L462" s="84"/>
      <c r="M462" s="305"/>
      <c r="N462" s="255">
        <f t="shared" si="68"/>
        <v>0</v>
      </c>
      <c r="O462" s="261">
        <f t="shared" si="69"/>
        <v>0</v>
      </c>
      <c r="P462" s="260">
        <f t="shared" si="64"/>
        <v>0</v>
      </c>
      <c r="Q462" s="261">
        <f t="shared" si="65"/>
        <v>0</v>
      </c>
      <c r="R462" s="260">
        <f t="shared" si="66"/>
        <v>0</v>
      </c>
      <c r="S462" s="261">
        <f t="shared" si="67"/>
        <v>0</v>
      </c>
      <c r="T462" s="258">
        <f t="shared" si="70"/>
        <v>0</v>
      </c>
      <c r="U462" s="259">
        <f t="shared" si="71"/>
        <v>0</v>
      </c>
    </row>
    <row r="463" spans="1:21" ht="20.25">
      <c r="A463" s="78"/>
      <c r="B463" s="270"/>
      <c r="C463" s="79"/>
      <c r="D463" s="80"/>
      <c r="E463" s="81"/>
      <c r="F463" s="31">
        <f t="shared" si="63"/>
      </c>
      <c r="G463" s="303">
        <f>IF(D463="","",VLOOKUP(F463,'Plan Comptable Général Commenté'!$C$5:$D$570,2,0))</f>
      </c>
      <c r="H463" s="82"/>
      <c r="I463" s="281">
        <f>IF(H463="","",VLOOKUP(H463,'Comptes Analytiques'!$A$8:$B$51,2,0))</f>
      </c>
      <c r="J463" s="33"/>
      <c r="K463" s="84"/>
      <c r="L463" s="84"/>
      <c r="M463" s="305"/>
      <c r="N463" s="255">
        <f t="shared" si="68"/>
        <v>0</v>
      </c>
      <c r="O463" s="261">
        <f t="shared" si="69"/>
        <v>0</v>
      </c>
      <c r="P463" s="260">
        <f t="shared" si="64"/>
        <v>0</v>
      </c>
      <c r="Q463" s="261">
        <f t="shared" si="65"/>
        <v>0</v>
      </c>
      <c r="R463" s="260">
        <f t="shared" si="66"/>
        <v>0</v>
      </c>
      <c r="S463" s="261">
        <f t="shared" si="67"/>
        <v>0</v>
      </c>
      <c r="T463" s="258">
        <f t="shared" si="70"/>
        <v>0</v>
      </c>
      <c r="U463" s="259">
        <f t="shared" si="71"/>
        <v>0</v>
      </c>
    </row>
    <row r="464" spans="1:21" ht="20.25">
      <c r="A464" s="78"/>
      <c r="B464" s="270"/>
      <c r="C464" s="79"/>
      <c r="D464" s="80"/>
      <c r="E464" s="81"/>
      <c r="F464" s="31">
        <f t="shared" si="63"/>
      </c>
      <c r="G464" s="303">
        <f>IF(D464="","",VLOOKUP(F464,'Plan Comptable Général Commenté'!$C$5:$D$570,2,0))</f>
      </c>
      <c r="H464" s="82"/>
      <c r="I464" s="281">
        <f>IF(H464="","",VLOOKUP(H464,'Comptes Analytiques'!$A$8:$B$51,2,0))</f>
      </c>
      <c r="J464" s="33"/>
      <c r="K464" s="84"/>
      <c r="L464" s="84"/>
      <c r="M464" s="305"/>
      <c r="N464" s="255">
        <f t="shared" si="68"/>
        <v>0</v>
      </c>
      <c r="O464" s="261">
        <f t="shared" si="69"/>
        <v>0</v>
      </c>
      <c r="P464" s="260">
        <f t="shared" si="64"/>
        <v>0</v>
      </c>
      <c r="Q464" s="261">
        <f t="shared" si="65"/>
        <v>0</v>
      </c>
      <c r="R464" s="260">
        <f t="shared" si="66"/>
        <v>0</v>
      </c>
      <c r="S464" s="261">
        <f t="shared" si="67"/>
        <v>0</v>
      </c>
      <c r="T464" s="258">
        <f t="shared" si="70"/>
        <v>0</v>
      </c>
      <c r="U464" s="259">
        <f t="shared" si="71"/>
        <v>0</v>
      </c>
    </row>
    <row r="465" spans="1:21" ht="20.25">
      <c r="A465" s="78"/>
      <c r="B465" s="270"/>
      <c r="C465" s="79"/>
      <c r="D465" s="80"/>
      <c r="E465" s="81"/>
      <c r="F465" s="31">
        <f t="shared" si="63"/>
      </c>
      <c r="G465" s="303">
        <f>IF(D465="","",VLOOKUP(F465,'Plan Comptable Général Commenté'!$C$5:$D$570,2,0))</f>
      </c>
      <c r="H465" s="82"/>
      <c r="I465" s="281">
        <f>IF(H465="","",VLOOKUP(H465,'Comptes Analytiques'!$A$8:$B$51,2,0))</f>
      </c>
      <c r="J465" s="33"/>
      <c r="K465" s="84"/>
      <c r="L465" s="84"/>
      <c r="M465" s="305"/>
      <c r="N465" s="255">
        <f t="shared" si="68"/>
        <v>0</v>
      </c>
      <c r="O465" s="261">
        <f t="shared" si="69"/>
        <v>0</v>
      </c>
      <c r="P465" s="260">
        <f t="shared" si="64"/>
        <v>0</v>
      </c>
      <c r="Q465" s="261">
        <f t="shared" si="65"/>
        <v>0</v>
      </c>
      <c r="R465" s="260">
        <f t="shared" si="66"/>
        <v>0</v>
      </c>
      <c r="S465" s="261">
        <f t="shared" si="67"/>
        <v>0</v>
      </c>
      <c r="T465" s="258">
        <f t="shared" si="70"/>
        <v>0</v>
      </c>
      <c r="U465" s="259">
        <f t="shared" si="71"/>
        <v>0</v>
      </c>
    </row>
    <row r="466" spans="1:21" ht="20.25">
      <c r="A466" s="78"/>
      <c r="B466" s="270"/>
      <c r="C466" s="79"/>
      <c r="D466" s="80"/>
      <c r="E466" s="81"/>
      <c r="F466" s="31">
        <f t="shared" si="63"/>
      </c>
      <c r="G466" s="303">
        <f>IF(D466="","",VLOOKUP(F466,'Plan Comptable Général Commenté'!$C$5:$D$570,2,0))</f>
      </c>
      <c r="H466" s="82"/>
      <c r="I466" s="281">
        <f>IF(H466="","",VLOOKUP(H466,'Comptes Analytiques'!$A$8:$B$51,2,0))</f>
      </c>
      <c r="J466" s="33"/>
      <c r="K466" s="84"/>
      <c r="L466" s="84"/>
      <c r="M466" s="305"/>
      <c r="N466" s="255">
        <f t="shared" si="68"/>
        <v>0</v>
      </c>
      <c r="O466" s="261">
        <f t="shared" si="69"/>
        <v>0</v>
      </c>
      <c r="P466" s="260">
        <f t="shared" si="64"/>
        <v>0</v>
      </c>
      <c r="Q466" s="261">
        <f t="shared" si="65"/>
        <v>0</v>
      </c>
      <c r="R466" s="260">
        <f t="shared" si="66"/>
        <v>0</v>
      </c>
      <c r="S466" s="261">
        <f t="shared" si="67"/>
        <v>0</v>
      </c>
      <c r="T466" s="258">
        <f t="shared" si="70"/>
        <v>0</v>
      </c>
      <c r="U466" s="259">
        <f t="shared" si="71"/>
        <v>0</v>
      </c>
    </row>
    <row r="467" spans="1:21" ht="20.25">
      <c r="A467" s="78"/>
      <c r="B467" s="270"/>
      <c r="C467" s="79"/>
      <c r="D467" s="80"/>
      <c r="E467" s="81"/>
      <c r="F467" s="31">
        <f t="shared" si="63"/>
      </c>
      <c r="G467" s="303">
        <f>IF(D467="","",VLOOKUP(F467,'Plan Comptable Général Commenté'!$C$5:$D$570,2,0))</f>
      </c>
      <c r="H467" s="82"/>
      <c r="I467" s="281">
        <f>IF(H467="","",VLOOKUP(H467,'Comptes Analytiques'!$A$8:$B$51,2,0))</f>
      </c>
      <c r="J467" s="33"/>
      <c r="K467" s="84"/>
      <c r="L467" s="84"/>
      <c r="M467" s="305"/>
      <c r="N467" s="255">
        <f t="shared" si="68"/>
        <v>0</v>
      </c>
      <c r="O467" s="261">
        <f t="shared" si="69"/>
        <v>0</v>
      </c>
      <c r="P467" s="260">
        <f t="shared" si="64"/>
        <v>0</v>
      </c>
      <c r="Q467" s="261">
        <f t="shared" si="65"/>
        <v>0</v>
      </c>
      <c r="R467" s="260">
        <f t="shared" si="66"/>
        <v>0</v>
      </c>
      <c r="S467" s="261">
        <f t="shared" si="67"/>
        <v>0</v>
      </c>
      <c r="T467" s="258">
        <f t="shared" si="70"/>
        <v>0</v>
      </c>
      <c r="U467" s="259">
        <f t="shared" si="71"/>
        <v>0</v>
      </c>
    </row>
    <row r="468" spans="1:21" ht="20.25">
      <c r="A468" s="78"/>
      <c r="B468" s="270"/>
      <c r="C468" s="79"/>
      <c r="D468" s="80"/>
      <c r="E468" s="81"/>
      <c r="F468" s="31">
        <f t="shared" si="63"/>
      </c>
      <c r="G468" s="303">
        <f>IF(D468="","",VLOOKUP(F468,'Plan Comptable Général Commenté'!$C$5:$D$570,2,0))</f>
      </c>
      <c r="H468" s="82"/>
      <c r="I468" s="281">
        <f>IF(H468="","",VLOOKUP(H468,'Comptes Analytiques'!$A$8:$B$51,2,0))</f>
      </c>
      <c r="J468" s="33"/>
      <c r="K468" s="84"/>
      <c r="L468" s="84"/>
      <c r="M468" s="305"/>
      <c r="N468" s="255">
        <f t="shared" si="68"/>
        <v>0</v>
      </c>
      <c r="O468" s="261">
        <f t="shared" si="69"/>
        <v>0</v>
      </c>
      <c r="P468" s="260">
        <f t="shared" si="64"/>
        <v>0</v>
      </c>
      <c r="Q468" s="261">
        <f t="shared" si="65"/>
        <v>0</v>
      </c>
      <c r="R468" s="260">
        <f t="shared" si="66"/>
        <v>0</v>
      </c>
      <c r="S468" s="261">
        <f t="shared" si="67"/>
        <v>0</v>
      </c>
      <c r="T468" s="258">
        <f t="shared" si="70"/>
        <v>0</v>
      </c>
      <c r="U468" s="259">
        <f t="shared" si="71"/>
        <v>0</v>
      </c>
    </row>
    <row r="469" spans="1:21" ht="20.25">
      <c r="A469" s="78"/>
      <c r="B469" s="270"/>
      <c r="C469" s="79"/>
      <c r="D469" s="80"/>
      <c r="E469" s="81"/>
      <c r="F469" s="31">
        <f t="shared" si="63"/>
      </c>
      <c r="G469" s="303">
        <f>IF(D469="","",VLOOKUP(F469,'Plan Comptable Général Commenté'!$C$5:$D$570,2,0))</f>
      </c>
      <c r="H469" s="82"/>
      <c r="I469" s="281">
        <f>IF(H469="","",VLOOKUP(H469,'Comptes Analytiques'!$A$8:$B$51,2,0))</f>
      </c>
      <c r="J469" s="33"/>
      <c r="K469" s="84"/>
      <c r="L469" s="84"/>
      <c r="M469" s="305"/>
      <c r="N469" s="255">
        <f t="shared" si="68"/>
        <v>0</v>
      </c>
      <c r="O469" s="261">
        <f t="shared" si="69"/>
        <v>0</v>
      </c>
      <c r="P469" s="260">
        <f t="shared" si="64"/>
        <v>0</v>
      </c>
      <c r="Q469" s="261">
        <f t="shared" si="65"/>
        <v>0</v>
      </c>
      <c r="R469" s="260">
        <f t="shared" si="66"/>
        <v>0</v>
      </c>
      <c r="S469" s="261">
        <f t="shared" si="67"/>
        <v>0</v>
      </c>
      <c r="T469" s="258">
        <f t="shared" si="70"/>
        <v>0</v>
      </c>
      <c r="U469" s="259">
        <f t="shared" si="71"/>
        <v>0</v>
      </c>
    </row>
    <row r="470" spans="1:21" ht="20.25">
      <c r="A470" s="78"/>
      <c r="B470" s="270"/>
      <c r="C470" s="79"/>
      <c r="D470" s="80"/>
      <c r="E470" s="81"/>
      <c r="F470" s="31">
        <f t="shared" si="63"/>
      </c>
      <c r="G470" s="303">
        <f>IF(D470="","",VLOOKUP(F470,'Plan Comptable Général Commenté'!$C$5:$D$570,2,0))</f>
      </c>
      <c r="H470" s="82"/>
      <c r="I470" s="281">
        <f>IF(H470="","",VLOOKUP(H470,'Comptes Analytiques'!$A$8:$B$51,2,0))</f>
      </c>
      <c r="J470" s="33"/>
      <c r="K470" s="84"/>
      <c r="L470" s="84"/>
      <c r="M470" s="305"/>
      <c r="N470" s="255">
        <f t="shared" si="68"/>
        <v>0</v>
      </c>
      <c r="O470" s="261">
        <f t="shared" si="69"/>
        <v>0</v>
      </c>
      <c r="P470" s="260">
        <f t="shared" si="64"/>
        <v>0</v>
      </c>
      <c r="Q470" s="261">
        <f t="shared" si="65"/>
        <v>0</v>
      </c>
      <c r="R470" s="260">
        <f t="shared" si="66"/>
        <v>0</v>
      </c>
      <c r="S470" s="261">
        <f t="shared" si="67"/>
        <v>0</v>
      </c>
      <c r="T470" s="258">
        <f t="shared" si="70"/>
        <v>0</v>
      </c>
      <c r="U470" s="259">
        <f t="shared" si="71"/>
        <v>0</v>
      </c>
    </row>
    <row r="471" spans="1:21" ht="20.25">
      <c r="A471" s="78"/>
      <c r="B471" s="270"/>
      <c r="C471" s="79"/>
      <c r="D471" s="80"/>
      <c r="E471" s="81"/>
      <c r="F471" s="31">
        <f t="shared" si="63"/>
      </c>
      <c r="G471" s="303">
        <f>IF(D471="","",VLOOKUP(F471,'Plan Comptable Général Commenté'!$C$5:$D$570,2,0))</f>
      </c>
      <c r="H471" s="82"/>
      <c r="I471" s="281">
        <f>IF(H471="","",VLOOKUP(H471,'Comptes Analytiques'!$A$8:$B$51,2,0))</f>
      </c>
      <c r="J471" s="33"/>
      <c r="K471" s="84"/>
      <c r="L471" s="84"/>
      <c r="M471" s="305"/>
      <c r="N471" s="255">
        <f t="shared" si="68"/>
        <v>0</v>
      </c>
      <c r="O471" s="261">
        <f t="shared" si="69"/>
        <v>0</v>
      </c>
      <c r="P471" s="260">
        <f t="shared" si="64"/>
        <v>0</v>
      </c>
      <c r="Q471" s="261">
        <f t="shared" si="65"/>
        <v>0</v>
      </c>
      <c r="R471" s="260">
        <f t="shared" si="66"/>
        <v>0</v>
      </c>
      <c r="S471" s="261">
        <f t="shared" si="67"/>
        <v>0</v>
      </c>
      <c r="T471" s="258">
        <f t="shared" si="70"/>
        <v>0</v>
      </c>
      <c r="U471" s="259">
        <f t="shared" si="71"/>
        <v>0</v>
      </c>
    </row>
    <row r="472" spans="1:21" ht="20.25">
      <c r="A472" s="78"/>
      <c r="B472" s="270"/>
      <c r="C472" s="79"/>
      <c r="D472" s="80"/>
      <c r="E472" s="81"/>
      <c r="F472" s="31">
        <f t="shared" si="63"/>
      </c>
      <c r="G472" s="303">
        <f>IF(D472="","",VLOOKUP(F472,'Plan Comptable Général Commenté'!$C$5:$D$570,2,0))</f>
      </c>
      <c r="H472" s="82"/>
      <c r="I472" s="281">
        <f>IF(H472="","",VLOOKUP(H472,'Comptes Analytiques'!$A$8:$B$51,2,0))</f>
      </c>
      <c r="J472" s="33"/>
      <c r="K472" s="84"/>
      <c r="L472" s="84"/>
      <c r="M472" s="305"/>
      <c r="N472" s="255">
        <f t="shared" si="68"/>
        <v>0</v>
      </c>
      <c r="O472" s="261">
        <f t="shared" si="69"/>
        <v>0</v>
      </c>
      <c r="P472" s="260">
        <f t="shared" si="64"/>
        <v>0</v>
      </c>
      <c r="Q472" s="261">
        <f t="shared" si="65"/>
        <v>0</v>
      </c>
      <c r="R472" s="260">
        <f t="shared" si="66"/>
        <v>0</v>
      </c>
      <c r="S472" s="261">
        <f t="shared" si="67"/>
        <v>0</v>
      </c>
      <c r="T472" s="258">
        <f t="shared" si="70"/>
        <v>0</v>
      </c>
      <c r="U472" s="259">
        <f t="shared" si="71"/>
        <v>0</v>
      </c>
    </row>
    <row r="473" spans="1:21" ht="20.25">
      <c r="A473" s="78"/>
      <c r="B473" s="270"/>
      <c r="C473" s="79"/>
      <c r="D473" s="80"/>
      <c r="E473" s="81"/>
      <c r="F473" s="31">
        <f t="shared" si="63"/>
      </c>
      <c r="G473" s="303">
        <f>IF(D473="","",VLOOKUP(F473,'Plan Comptable Général Commenté'!$C$5:$D$570,2,0))</f>
      </c>
      <c r="H473" s="82"/>
      <c r="I473" s="281">
        <f>IF(H473="","",VLOOKUP(H473,'Comptes Analytiques'!$A$8:$B$51,2,0))</f>
      </c>
      <c r="J473" s="33"/>
      <c r="K473" s="84"/>
      <c r="L473" s="84"/>
      <c r="M473" s="305"/>
      <c r="N473" s="255">
        <f t="shared" si="68"/>
        <v>0</v>
      </c>
      <c r="O473" s="261">
        <f t="shared" si="69"/>
        <v>0</v>
      </c>
      <c r="P473" s="260">
        <f t="shared" si="64"/>
        <v>0</v>
      </c>
      <c r="Q473" s="261">
        <f t="shared" si="65"/>
        <v>0</v>
      </c>
      <c r="R473" s="260">
        <f t="shared" si="66"/>
        <v>0</v>
      </c>
      <c r="S473" s="261">
        <f t="shared" si="67"/>
        <v>0</v>
      </c>
      <c r="T473" s="258">
        <f t="shared" si="70"/>
        <v>0</v>
      </c>
      <c r="U473" s="259">
        <f t="shared" si="71"/>
        <v>0</v>
      </c>
    </row>
    <row r="474" spans="1:21" ht="20.25">
      <c r="A474" s="78"/>
      <c r="B474" s="270"/>
      <c r="C474" s="79"/>
      <c r="D474" s="80"/>
      <c r="E474" s="81"/>
      <c r="F474" s="31">
        <f t="shared" si="63"/>
      </c>
      <c r="G474" s="303">
        <f>IF(D474="","",VLOOKUP(F474,'Plan Comptable Général Commenté'!$C$5:$D$570,2,0))</f>
      </c>
      <c r="H474" s="82"/>
      <c r="I474" s="281">
        <f>IF(H474="","",VLOOKUP(H474,'Comptes Analytiques'!$A$8:$B$51,2,0))</f>
      </c>
      <c r="J474" s="33"/>
      <c r="K474" s="84"/>
      <c r="L474" s="84"/>
      <c r="M474" s="305"/>
      <c r="N474" s="255">
        <f t="shared" si="68"/>
        <v>0</v>
      </c>
      <c r="O474" s="261">
        <f t="shared" si="69"/>
        <v>0</v>
      </c>
      <c r="P474" s="260">
        <f t="shared" si="64"/>
        <v>0</v>
      </c>
      <c r="Q474" s="261">
        <f t="shared" si="65"/>
        <v>0</v>
      </c>
      <c r="R474" s="260">
        <f t="shared" si="66"/>
        <v>0</v>
      </c>
      <c r="S474" s="261">
        <f t="shared" si="67"/>
        <v>0</v>
      </c>
      <c r="T474" s="258">
        <f t="shared" si="70"/>
        <v>0</v>
      </c>
      <c r="U474" s="259">
        <f t="shared" si="71"/>
        <v>0</v>
      </c>
    </row>
    <row r="475" spans="1:21" ht="20.25">
      <c r="A475" s="78"/>
      <c r="B475" s="270"/>
      <c r="C475" s="79"/>
      <c r="D475" s="80"/>
      <c r="E475" s="81"/>
      <c r="F475" s="31">
        <f t="shared" si="63"/>
      </c>
      <c r="G475" s="303">
        <f>IF(D475="","",VLOOKUP(F475,'Plan Comptable Général Commenté'!$C$5:$D$570,2,0))</f>
      </c>
      <c r="H475" s="82"/>
      <c r="I475" s="281">
        <f>IF(H475="","",VLOOKUP(H475,'Comptes Analytiques'!$A$8:$B$51,2,0))</f>
      </c>
      <c r="J475" s="33"/>
      <c r="K475" s="84"/>
      <c r="L475" s="84"/>
      <c r="M475" s="305"/>
      <c r="N475" s="255">
        <f t="shared" si="68"/>
        <v>0</v>
      </c>
      <c r="O475" s="261">
        <f t="shared" si="69"/>
        <v>0</v>
      </c>
      <c r="P475" s="260">
        <f t="shared" si="64"/>
        <v>0</v>
      </c>
      <c r="Q475" s="261">
        <f t="shared" si="65"/>
        <v>0</v>
      </c>
      <c r="R475" s="260">
        <f t="shared" si="66"/>
        <v>0</v>
      </c>
      <c r="S475" s="261">
        <f t="shared" si="67"/>
        <v>0</v>
      </c>
      <c r="T475" s="258">
        <f t="shared" si="70"/>
        <v>0</v>
      </c>
      <c r="U475" s="259">
        <f t="shared" si="71"/>
        <v>0</v>
      </c>
    </row>
    <row r="476" spans="1:21" ht="20.25">
      <c r="A476" s="78"/>
      <c r="B476" s="270"/>
      <c r="C476" s="79"/>
      <c r="D476" s="80"/>
      <c r="E476" s="81"/>
      <c r="F476" s="31">
        <f t="shared" si="63"/>
      </c>
      <c r="G476" s="303">
        <f>IF(D476="","",VLOOKUP(F476,'Plan Comptable Général Commenté'!$C$5:$D$570,2,0))</f>
      </c>
      <c r="H476" s="82"/>
      <c r="I476" s="281">
        <f>IF(H476="","",VLOOKUP(H476,'Comptes Analytiques'!$A$8:$B$51,2,0))</f>
      </c>
      <c r="J476" s="33"/>
      <c r="K476" s="84"/>
      <c r="L476" s="84"/>
      <c r="M476" s="305"/>
      <c r="N476" s="255">
        <f t="shared" si="68"/>
        <v>0</v>
      </c>
      <c r="O476" s="261">
        <f t="shared" si="69"/>
        <v>0</v>
      </c>
      <c r="P476" s="260">
        <f t="shared" si="64"/>
        <v>0</v>
      </c>
      <c r="Q476" s="261">
        <f t="shared" si="65"/>
        <v>0</v>
      </c>
      <c r="R476" s="260">
        <f t="shared" si="66"/>
        <v>0</v>
      </c>
      <c r="S476" s="261">
        <f t="shared" si="67"/>
        <v>0</v>
      </c>
      <c r="T476" s="258">
        <f t="shared" si="70"/>
        <v>0</v>
      </c>
      <c r="U476" s="259">
        <f t="shared" si="71"/>
        <v>0</v>
      </c>
    </row>
    <row r="477" spans="1:21" ht="20.25">
      <c r="A477" s="78"/>
      <c r="B477" s="270"/>
      <c r="C477" s="79"/>
      <c r="D477" s="80"/>
      <c r="E477" s="81"/>
      <c r="F477" s="31">
        <f t="shared" si="63"/>
      </c>
      <c r="G477" s="303">
        <f>IF(D477="","",VLOOKUP(F477,'Plan Comptable Général Commenté'!$C$5:$D$570,2,0))</f>
      </c>
      <c r="H477" s="82"/>
      <c r="I477" s="281">
        <f>IF(H477="","",VLOOKUP(H477,'Comptes Analytiques'!$A$8:$B$51,2,0))</f>
      </c>
      <c r="J477" s="33"/>
      <c r="K477" s="84"/>
      <c r="L477" s="84"/>
      <c r="M477" s="305"/>
      <c r="N477" s="255">
        <f t="shared" si="68"/>
        <v>0</v>
      </c>
      <c r="O477" s="261">
        <f t="shared" si="69"/>
        <v>0</v>
      </c>
      <c r="P477" s="260">
        <f t="shared" si="64"/>
        <v>0</v>
      </c>
      <c r="Q477" s="261">
        <f t="shared" si="65"/>
        <v>0</v>
      </c>
      <c r="R477" s="260">
        <f t="shared" si="66"/>
        <v>0</v>
      </c>
      <c r="S477" s="261">
        <f t="shared" si="67"/>
        <v>0</v>
      </c>
      <c r="T477" s="258">
        <f t="shared" si="70"/>
        <v>0</v>
      </c>
      <c r="U477" s="259">
        <f t="shared" si="71"/>
        <v>0</v>
      </c>
    </row>
    <row r="478" spans="1:21" ht="20.25">
      <c r="A478" s="78"/>
      <c r="B478" s="270"/>
      <c r="C478" s="79"/>
      <c r="D478" s="80"/>
      <c r="E478" s="81"/>
      <c r="F478" s="31">
        <f t="shared" si="63"/>
      </c>
      <c r="G478" s="303">
        <f>IF(D478="","",VLOOKUP(F478,'Plan Comptable Général Commenté'!$C$5:$D$570,2,0))</f>
      </c>
      <c r="H478" s="82"/>
      <c r="I478" s="281">
        <f>IF(H478="","",VLOOKUP(H478,'Comptes Analytiques'!$A$8:$B$51,2,0))</f>
      </c>
      <c r="J478" s="33"/>
      <c r="K478" s="84"/>
      <c r="L478" s="84"/>
      <c r="M478" s="305"/>
      <c r="N478" s="255">
        <f t="shared" si="68"/>
        <v>0</v>
      </c>
      <c r="O478" s="261">
        <f t="shared" si="69"/>
        <v>0</v>
      </c>
      <c r="P478" s="260">
        <f t="shared" si="64"/>
        <v>0</v>
      </c>
      <c r="Q478" s="261">
        <f t="shared" si="65"/>
        <v>0</v>
      </c>
      <c r="R478" s="260">
        <f t="shared" si="66"/>
        <v>0</v>
      </c>
      <c r="S478" s="261">
        <f t="shared" si="67"/>
        <v>0</v>
      </c>
      <c r="T478" s="258">
        <f t="shared" si="70"/>
        <v>0</v>
      </c>
      <c r="U478" s="259">
        <f t="shared" si="71"/>
        <v>0</v>
      </c>
    </row>
    <row r="479" spans="1:21" ht="20.25">
      <c r="A479" s="78"/>
      <c r="B479" s="270"/>
      <c r="C479" s="79"/>
      <c r="D479" s="80"/>
      <c r="E479" s="81"/>
      <c r="F479" s="31">
        <f t="shared" si="63"/>
      </c>
      <c r="G479" s="303">
        <f>IF(D479="","",VLOOKUP(F479,'Plan Comptable Général Commenté'!$C$5:$D$570,2,0))</f>
      </c>
      <c r="H479" s="82"/>
      <c r="I479" s="281">
        <f>IF(H479="","",VLOOKUP(H479,'Comptes Analytiques'!$A$8:$B$51,2,0))</f>
      </c>
      <c r="J479" s="33"/>
      <c r="K479" s="84"/>
      <c r="L479" s="84"/>
      <c r="M479" s="305"/>
      <c r="N479" s="255">
        <f t="shared" si="68"/>
        <v>0</v>
      </c>
      <c r="O479" s="261">
        <f t="shared" si="69"/>
        <v>0</v>
      </c>
      <c r="P479" s="260">
        <f t="shared" si="64"/>
        <v>0</v>
      </c>
      <c r="Q479" s="261">
        <f t="shared" si="65"/>
        <v>0</v>
      </c>
      <c r="R479" s="260">
        <f t="shared" si="66"/>
        <v>0</v>
      </c>
      <c r="S479" s="261">
        <f t="shared" si="67"/>
        <v>0</v>
      </c>
      <c r="T479" s="258">
        <f t="shared" si="70"/>
        <v>0</v>
      </c>
      <c r="U479" s="259">
        <f t="shared" si="71"/>
        <v>0</v>
      </c>
    </row>
    <row r="480" spans="1:21" ht="20.25">
      <c r="A480" s="78"/>
      <c r="B480" s="270"/>
      <c r="C480" s="79"/>
      <c r="D480" s="80"/>
      <c r="E480" s="81"/>
      <c r="F480" s="31">
        <f t="shared" si="63"/>
      </c>
      <c r="G480" s="303">
        <f>IF(D480="","",VLOOKUP(F480,'Plan Comptable Général Commenté'!$C$5:$D$570,2,0))</f>
      </c>
      <c r="H480" s="82"/>
      <c r="I480" s="281">
        <f>IF(H480="","",VLOOKUP(H480,'Comptes Analytiques'!$A$8:$B$51,2,0))</f>
      </c>
      <c r="J480" s="33"/>
      <c r="K480" s="84"/>
      <c r="L480" s="84"/>
      <c r="M480" s="305"/>
      <c r="N480" s="255">
        <f t="shared" si="68"/>
        <v>0</v>
      </c>
      <c r="O480" s="261">
        <f t="shared" si="69"/>
        <v>0</v>
      </c>
      <c r="P480" s="260">
        <f t="shared" si="64"/>
        <v>0</v>
      </c>
      <c r="Q480" s="261">
        <f t="shared" si="65"/>
        <v>0</v>
      </c>
      <c r="R480" s="260">
        <f t="shared" si="66"/>
        <v>0</v>
      </c>
      <c r="S480" s="261">
        <f t="shared" si="67"/>
        <v>0</v>
      </c>
      <c r="T480" s="258">
        <f t="shared" si="70"/>
        <v>0</v>
      </c>
      <c r="U480" s="259">
        <f t="shared" si="71"/>
        <v>0</v>
      </c>
    </row>
    <row r="481" spans="1:21" ht="20.25">
      <c r="A481" s="78"/>
      <c r="B481" s="270"/>
      <c r="C481" s="79"/>
      <c r="D481" s="80"/>
      <c r="E481" s="81"/>
      <c r="F481" s="31">
        <f t="shared" si="63"/>
      </c>
      <c r="G481" s="303">
        <f>IF(D481="","",VLOOKUP(F481,'Plan Comptable Général Commenté'!$C$5:$D$570,2,0))</f>
      </c>
      <c r="H481" s="82"/>
      <c r="I481" s="281">
        <f>IF(H481="","",VLOOKUP(H481,'Comptes Analytiques'!$A$8:$B$51,2,0))</f>
      </c>
      <c r="J481" s="33"/>
      <c r="K481" s="84"/>
      <c r="L481" s="84"/>
      <c r="M481" s="305"/>
      <c r="N481" s="255">
        <f t="shared" si="68"/>
        <v>0</v>
      </c>
      <c r="O481" s="261">
        <f t="shared" si="69"/>
        <v>0</v>
      </c>
      <c r="P481" s="260">
        <f t="shared" si="64"/>
        <v>0</v>
      </c>
      <c r="Q481" s="261">
        <f t="shared" si="65"/>
        <v>0</v>
      </c>
      <c r="R481" s="260">
        <f t="shared" si="66"/>
        <v>0</v>
      </c>
      <c r="S481" s="261">
        <f t="shared" si="67"/>
        <v>0</v>
      </c>
      <c r="T481" s="258">
        <f t="shared" si="70"/>
        <v>0</v>
      </c>
      <c r="U481" s="259">
        <f t="shared" si="71"/>
        <v>0</v>
      </c>
    </row>
    <row r="482" spans="1:21" ht="20.25">
      <c r="A482" s="78"/>
      <c r="B482" s="270"/>
      <c r="C482" s="79"/>
      <c r="D482" s="80"/>
      <c r="E482" s="81"/>
      <c r="F482" s="31">
        <f t="shared" si="63"/>
      </c>
      <c r="G482" s="303">
        <f>IF(D482="","",VLOOKUP(F482,'Plan Comptable Général Commenté'!$C$5:$D$570,2,0))</f>
      </c>
      <c r="H482" s="82"/>
      <c r="I482" s="281">
        <f>IF(H482="","",VLOOKUP(H482,'Comptes Analytiques'!$A$8:$B$51,2,0))</f>
      </c>
      <c r="J482" s="33"/>
      <c r="K482" s="84"/>
      <c r="L482" s="84"/>
      <c r="M482" s="305"/>
      <c r="N482" s="255">
        <f t="shared" si="68"/>
        <v>0</v>
      </c>
      <c r="O482" s="261">
        <f t="shared" si="69"/>
        <v>0</v>
      </c>
      <c r="P482" s="260">
        <f t="shared" si="64"/>
        <v>0</v>
      </c>
      <c r="Q482" s="261">
        <f t="shared" si="65"/>
        <v>0</v>
      </c>
      <c r="R482" s="260">
        <f t="shared" si="66"/>
        <v>0</v>
      </c>
      <c r="S482" s="261">
        <f t="shared" si="67"/>
        <v>0</v>
      </c>
      <c r="T482" s="258">
        <f t="shared" si="70"/>
        <v>0</v>
      </c>
      <c r="U482" s="259">
        <f t="shared" si="71"/>
        <v>0</v>
      </c>
    </row>
    <row r="483" spans="1:21" ht="20.25">
      <c r="A483" s="78"/>
      <c r="B483" s="270"/>
      <c r="C483" s="79"/>
      <c r="D483" s="80"/>
      <c r="E483" s="81"/>
      <c r="F483" s="31">
        <f t="shared" si="63"/>
      </c>
      <c r="G483" s="303">
        <f>IF(D483="","",VLOOKUP(F483,'Plan Comptable Général Commenté'!$C$5:$D$570,2,0))</f>
      </c>
      <c r="H483" s="82"/>
      <c r="I483" s="281">
        <f>IF(H483="","",VLOOKUP(H483,'Comptes Analytiques'!$A$8:$B$51,2,0))</f>
      </c>
      <c r="J483" s="33"/>
      <c r="K483" s="84"/>
      <c r="L483" s="84"/>
      <c r="M483" s="305"/>
      <c r="N483" s="255">
        <f t="shared" si="68"/>
        <v>0</v>
      </c>
      <c r="O483" s="261">
        <f t="shared" si="69"/>
        <v>0</v>
      </c>
      <c r="P483" s="260">
        <f t="shared" si="64"/>
        <v>0</v>
      </c>
      <c r="Q483" s="261">
        <f t="shared" si="65"/>
        <v>0</v>
      </c>
      <c r="R483" s="260">
        <f t="shared" si="66"/>
        <v>0</v>
      </c>
      <c r="S483" s="261">
        <f t="shared" si="67"/>
        <v>0</v>
      </c>
      <c r="T483" s="258">
        <f t="shared" si="70"/>
        <v>0</v>
      </c>
      <c r="U483" s="259">
        <f t="shared" si="71"/>
        <v>0</v>
      </c>
    </row>
    <row r="484" spans="1:21" ht="20.25">
      <c r="A484" s="78"/>
      <c r="B484" s="270"/>
      <c r="C484" s="79"/>
      <c r="D484" s="80"/>
      <c r="E484" s="81"/>
      <c r="F484" s="31">
        <f t="shared" si="63"/>
      </c>
      <c r="G484" s="303">
        <f>IF(D484="","",VLOOKUP(F484,'Plan Comptable Général Commenté'!$C$5:$D$570,2,0))</f>
      </c>
      <c r="H484" s="82"/>
      <c r="I484" s="281">
        <f>IF(H484="","",VLOOKUP(H484,'Comptes Analytiques'!$A$8:$B$51,2,0))</f>
      </c>
      <c r="J484" s="33"/>
      <c r="K484" s="84"/>
      <c r="L484" s="84"/>
      <c r="M484" s="305"/>
      <c r="N484" s="255">
        <f t="shared" si="68"/>
        <v>0</v>
      </c>
      <c r="O484" s="261">
        <f t="shared" si="69"/>
        <v>0</v>
      </c>
      <c r="P484" s="260">
        <f t="shared" si="64"/>
        <v>0</v>
      </c>
      <c r="Q484" s="261">
        <f t="shared" si="65"/>
        <v>0</v>
      </c>
      <c r="R484" s="260">
        <f t="shared" si="66"/>
        <v>0</v>
      </c>
      <c r="S484" s="261">
        <f t="shared" si="67"/>
        <v>0</v>
      </c>
      <c r="T484" s="258">
        <f t="shared" si="70"/>
        <v>0</v>
      </c>
      <c r="U484" s="259">
        <f t="shared" si="71"/>
        <v>0</v>
      </c>
    </row>
    <row r="485" spans="1:21" ht="20.25">
      <c r="A485" s="78"/>
      <c r="B485" s="270"/>
      <c r="C485" s="79"/>
      <c r="D485" s="80"/>
      <c r="E485" s="81"/>
      <c r="F485" s="31">
        <f t="shared" si="63"/>
      </c>
      <c r="G485" s="303">
        <f>IF(D485="","",VLOOKUP(F485,'Plan Comptable Général Commenté'!$C$5:$D$570,2,0))</f>
      </c>
      <c r="H485" s="82"/>
      <c r="I485" s="281">
        <f>IF(H485="","",VLOOKUP(H485,'Comptes Analytiques'!$A$8:$B$51,2,0))</f>
      </c>
      <c r="J485" s="33"/>
      <c r="K485" s="84"/>
      <c r="L485" s="84"/>
      <c r="M485" s="305"/>
      <c r="N485" s="255">
        <f t="shared" si="68"/>
        <v>0</v>
      </c>
      <c r="O485" s="261">
        <f t="shared" si="69"/>
        <v>0</v>
      </c>
      <c r="P485" s="260">
        <f t="shared" si="64"/>
        <v>0</v>
      </c>
      <c r="Q485" s="261">
        <f t="shared" si="65"/>
        <v>0</v>
      </c>
      <c r="R485" s="260">
        <f t="shared" si="66"/>
        <v>0</v>
      </c>
      <c r="S485" s="261">
        <f t="shared" si="67"/>
        <v>0</v>
      </c>
      <c r="T485" s="258">
        <f t="shared" si="70"/>
        <v>0</v>
      </c>
      <c r="U485" s="259">
        <f t="shared" si="71"/>
        <v>0</v>
      </c>
    </row>
    <row r="486" spans="1:21" ht="20.25">
      <c r="A486" s="78"/>
      <c r="B486" s="270"/>
      <c r="C486" s="79"/>
      <c r="D486" s="80"/>
      <c r="E486" s="81"/>
      <c r="F486" s="31">
        <f t="shared" si="63"/>
      </c>
      <c r="G486" s="303">
        <f>IF(D486="","",VLOOKUP(F486,'Plan Comptable Général Commenté'!$C$5:$D$570,2,0))</f>
      </c>
      <c r="H486" s="82"/>
      <c r="I486" s="281">
        <f>IF(H486="","",VLOOKUP(H486,'Comptes Analytiques'!$A$8:$B$51,2,0))</f>
      </c>
      <c r="J486" s="33"/>
      <c r="K486" s="84"/>
      <c r="L486" s="84"/>
      <c r="M486" s="305"/>
      <c r="N486" s="255">
        <f t="shared" si="68"/>
        <v>0</v>
      </c>
      <c r="O486" s="261">
        <f t="shared" si="69"/>
        <v>0</v>
      </c>
      <c r="P486" s="260">
        <f t="shared" si="64"/>
        <v>0</v>
      </c>
      <c r="Q486" s="261">
        <f t="shared" si="65"/>
        <v>0</v>
      </c>
      <c r="R486" s="260">
        <f t="shared" si="66"/>
        <v>0</v>
      </c>
      <c r="S486" s="261">
        <f t="shared" si="67"/>
        <v>0</v>
      </c>
      <c r="T486" s="258">
        <f t="shared" si="70"/>
        <v>0</v>
      </c>
      <c r="U486" s="259">
        <f t="shared" si="71"/>
        <v>0</v>
      </c>
    </row>
    <row r="487" spans="1:21" ht="20.25">
      <c r="A487" s="78"/>
      <c r="B487" s="270"/>
      <c r="C487" s="79"/>
      <c r="D487" s="80"/>
      <c r="E487" s="81"/>
      <c r="F487" s="31">
        <f t="shared" si="63"/>
      </c>
      <c r="G487" s="303">
        <f>IF(D487="","",VLOOKUP(F487,'Plan Comptable Général Commenté'!$C$5:$D$570,2,0))</f>
      </c>
      <c r="H487" s="82"/>
      <c r="I487" s="281">
        <f>IF(H487="","",VLOOKUP(H487,'Comptes Analytiques'!$A$8:$B$51,2,0))</f>
      </c>
      <c r="J487" s="33"/>
      <c r="K487" s="84"/>
      <c r="L487" s="84"/>
      <c r="M487" s="305"/>
      <c r="N487" s="255">
        <f t="shared" si="68"/>
        <v>0</v>
      </c>
      <c r="O487" s="261">
        <f t="shared" si="69"/>
        <v>0</v>
      </c>
      <c r="P487" s="260">
        <f t="shared" si="64"/>
        <v>0</v>
      </c>
      <c r="Q487" s="261">
        <f t="shared" si="65"/>
        <v>0</v>
      </c>
      <c r="R487" s="260">
        <f t="shared" si="66"/>
        <v>0</v>
      </c>
      <c r="S487" s="261">
        <f t="shared" si="67"/>
        <v>0</v>
      </c>
      <c r="T487" s="258">
        <f t="shared" si="70"/>
        <v>0</v>
      </c>
      <c r="U487" s="259">
        <f t="shared" si="71"/>
        <v>0</v>
      </c>
    </row>
    <row r="488" spans="1:21" ht="20.25">
      <c r="A488" s="78"/>
      <c r="B488" s="270"/>
      <c r="C488" s="79"/>
      <c r="D488" s="80"/>
      <c r="E488" s="81"/>
      <c r="F488" s="31">
        <f t="shared" si="63"/>
      </c>
      <c r="G488" s="303">
        <f>IF(D488="","",VLOOKUP(F488,'Plan Comptable Général Commenté'!$C$5:$D$570,2,0))</f>
      </c>
      <c r="H488" s="82"/>
      <c r="I488" s="281">
        <f>IF(H488="","",VLOOKUP(H488,'Comptes Analytiques'!$A$8:$B$51,2,0))</f>
      </c>
      <c r="J488" s="33"/>
      <c r="K488" s="84"/>
      <c r="L488" s="84"/>
      <c r="M488" s="305"/>
      <c r="N488" s="255">
        <f t="shared" si="68"/>
        <v>0</v>
      </c>
      <c r="O488" s="261">
        <f t="shared" si="69"/>
        <v>0</v>
      </c>
      <c r="P488" s="260">
        <f t="shared" si="64"/>
        <v>0</v>
      </c>
      <c r="Q488" s="261">
        <f t="shared" si="65"/>
        <v>0</v>
      </c>
      <c r="R488" s="260">
        <f t="shared" si="66"/>
        <v>0</v>
      </c>
      <c r="S488" s="261">
        <f t="shared" si="67"/>
        <v>0</v>
      </c>
      <c r="T488" s="258">
        <f t="shared" si="70"/>
        <v>0</v>
      </c>
      <c r="U488" s="259">
        <f t="shared" si="71"/>
        <v>0</v>
      </c>
    </row>
    <row r="489" spans="1:21" ht="20.25">
      <c r="A489" s="78"/>
      <c r="B489" s="270"/>
      <c r="C489" s="79"/>
      <c r="D489" s="80"/>
      <c r="E489" s="81"/>
      <c r="F489" s="31">
        <f t="shared" si="63"/>
      </c>
      <c r="G489" s="303">
        <f>IF(D489="","",VLOOKUP(F489,'Plan Comptable Général Commenté'!$C$5:$D$570,2,0))</f>
      </c>
      <c r="H489" s="82"/>
      <c r="I489" s="281">
        <f>IF(H489="","",VLOOKUP(H489,'Comptes Analytiques'!$A$8:$B$51,2,0))</f>
      </c>
      <c r="J489" s="33"/>
      <c r="K489" s="84"/>
      <c r="L489" s="84"/>
      <c r="M489" s="305"/>
      <c r="N489" s="255">
        <f t="shared" si="68"/>
        <v>0</v>
      </c>
      <c r="O489" s="261">
        <f t="shared" si="69"/>
        <v>0</v>
      </c>
      <c r="P489" s="260">
        <f t="shared" si="64"/>
        <v>0</v>
      </c>
      <c r="Q489" s="261">
        <f t="shared" si="65"/>
        <v>0</v>
      </c>
      <c r="R489" s="260">
        <f t="shared" si="66"/>
        <v>0</v>
      </c>
      <c r="S489" s="261">
        <f t="shared" si="67"/>
        <v>0</v>
      </c>
      <c r="T489" s="258">
        <f t="shared" si="70"/>
        <v>0</v>
      </c>
      <c r="U489" s="259">
        <f t="shared" si="71"/>
        <v>0</v>
      </c>
    </row>
    <row r="490" spans="1:21" ht="20.25">
      <c r="A490" s="78"/>
      <c r="B490" s="270"/>
      <c r="C490" s="79"/>
      <c r="D490" s="80"/>
      <c r="E490" s="81"/>
      <c r="F490" s="31">
        <f t="shared" si="63"/>
      </c>
      <c r="G490" s="303">
        <f>IF(D490="","",VLOOKUP(F490,'Plan Comptable Général Commenté'!$C$5:$D$570,2,0))</f>
      </c>
      <c r="H490" s="82"/>
      <c r="I490" s="281">
        <f>IF(H490="","",VLOOKUP(H490,'Comptes Analytiques'!$A$8:$B$51,2,0))</f>
      </c>
      <c r="J490" s="33"/>
      <c r="K490" s="84"/>
      <c r="L490" s="84"/>
      <c r="M490" s="305"/>
      <c r="N490" s="255">
        <f t="shared" si="68"/>
        <v>0</v>
      </c>
      <c r="O490" s="261">
        <f t="shared" si="69"/>
        <v>0</v>
      </c>
      <c r="P490" s="260">
        <f t="shared" si="64"/>
        <v>0</v>
      </c>
      <c r="Q490" s="261">
        <f t="shared" si="65"/>
        <v>0</v>
      </c>
      <c r="R490" s="260">
        <f t="shared" si="66"/>
        <v>0</v>
      </c>
      <c r="S490" s="261">
        <f t="shared" si="67"/>
        <v>0</v>
      </c>
      <c r="T490" s="258">
        <f t="shared" si="70"/>
        <v>0</v>
      </c>
      <c r="U490" s="259">
        <f t="shared" si="71"/>
        <v>0</v>
      </c>
    </row>
    <row r="491" spans="1:21" ht="20.25">
      <c r="A491" s="78"/>
      <c r="B491" s="270"/>
      <c r="C491" s="79"/>
      <c r="D491" s="80"/>
      <c r="E491" s="81"/>
      <c r="F491" s="31">
        <f t="shared" si="63"/>
      </c>
      <c r="G491" s="303">
        <f>IF(D491="","",VLOOKUP(F491,'Plan Comptable Général Commenté'!$C$5:$D$570,2,0))</f>
      </c>
      <c r="H491" s="82"/>
      <c r="I491" s="281">
        <f>IF(H491="","",VLOOKUP(H491,'Comptes Analytiques'!$A$8:$B$51,2,0))</f>
      </c>
      <c r="J491" s="33"/>
      <c r="K491" s="84"/>
      <c r="L491" s="84"/>
      <c r="M491" s="305"/>
      <c r="N491" s="255">
        <f t="shared" si="68"/>
        <v>0</v>
      </c>
      <c r="O491" s="261">
        <f t="shared" si="69"/>
        <v>0</v>
      </c>
      <c r="P491" s="260">
        <f t="shared" si="64"/>
        <v>0</v>
      </c>
      <c r="Q491" s="261">
        <f t="shared" si="65"/>
        <v>0</v>
      </c>
      <c r="R491" s="260">
        <f t="shared" si="66"/>
        <v>0</v>
      </c>
      <c r="S491" s="261">
        <f t="shared" si="67"/>
        <v>0</v>
      </c>
      <c r="T491" s="258">
        <f t="shared" si="70"/>
        <v>0</v>
      </c>
      <c r="U491" s="259">
        <f t="shared" si="71"/>
        <v>0</v>
      </c>
    </row>
    <row r="492" spans="1:21" ht="20.25">
      <c r="A492" s="78"/>
      <c r="B492" s="270"/>
      <c r="C492" s="79"/>
      <c r="D492" s="80"/>
      <c r="E492" s="81"/>
      <c r="F492" s="31">
        <f t="shared" si="63"/>
      </c>
      <c r="G492" s="303">
        <f>IF(D492="","",VLOOKUP(F492,'Plan Comptable Général Commenté'!$C$5:$D$570,2,0))</f>
      </c>
      <c r="H492" s="82"/>
      <c r="I492" s="281">
        <f>IF(H492="","",VLOOKUP(H492,'Comptes Analytiques'!$A$8:$B$51,2,0))</f>
      </c>
      <c r="J492" s="33"/>
      <c r="K492" s="84"/>
      <c r="L492" s="84"/>
      <c r="M492" s="305"/>
      <c r="N492" s="255">
        <f t="shared" si="68"/>
        <v>0</v>
      </c>
      <c r="O492" s="261">
        <f t="shared" si="69"/>
        <v>0</v>
      </c>
      <c r="P492" s="260">
        <f t="shared" si="64"/>
        <v>0</v>
      </c>
      <c r="Q492" s="261">
        <f t="shared" si="65"/>
        <v>0</v>
      </c>
      <c r="R492" s="260">
        <f t="shared" si="66"/>
        <v>0</v>
      </c>
      <c r="S492" s="261">
        <f t="shared" si="67"/>
        <v>0</v>
      </c>
      <c r="T492" s="258">
        <f t="shared" si="70"/>
        <v>0</v>
      </c>
      <c r="U492" s="259">
        <f t="shared" si="71"/>
        <v>0</v>
      </c>
    </row>
    <row r="493" spans="1:21" ht="20.25">
      <c r="A493" s="78"/>
      <c r="B493" s="270"/>
      <c r="C493" s="79"/>
      <c r="D493" s="80"/>
      <c r="E493" s="81"/>
      <c r="F493" s="31">
        <f t="shared" si="63"/>
      </c>
      <c r="G493" s="303">
        <f>IF(D493="","",VLOOKUP(F493,'Plan Comptable Général Commenté'!$C$5:$D$570,2,0))</f>
      </c>
      <c r="H493" s="82"/>
      <c r="I493" s="281">
        <f>IF(H493="","",VLOOKUP(H493,'Comptes Analytiques'!$A$8:$B$51,2,0))</f>
      </c>
      <c r="J493" s="33"/>
      <c r="K493" s="84"/>
      <c r="L493" s="84"/>
      <c r="M493" s="305"/>
      <c r="N493" s="255">
        <f t="shared" si="68"/>
        <v>0</v>
      </c>
      <c r="O493" s="261">
        <f t="shared" si="69"/>
        <v>0</v>
      </c>
      <c r="P493" s="260">
        <f t="shared" si="64"/>
        <v>0</v>
      </c>
      <c r="Q493" s="261">
        <f t="shared" si="65"/>
        <v>0</v>
      </c>
      <c r="R493" s="260">
        <f t="shared" si="66"/>
        <v>0</v>
      </c>
      <c r="S493" s="261">
        <f t="shared" si="67"/>
        <v>0</v>
      </c>
      <c r="T493" s="258">
        <f t="shared" si="70"/>
        <v>0</v>
      </c>
      <c r="U493" s="259">
        <f t="shared" si="71"/>
        <v>0</v>
      </c>
    </row>
    <row r="494" spans="1:21" ht="20.25">
      <c r="A494" s="78"/>
      <c r="B494" s="270"/>
      <c r="C494" s="79"/>
      <c r="D494" s="80"/>
      <c r="E494" s="81"/>
      <c r="F494" s="31">
        <f t="shared" si="63"/>
      </c>
      <c r="G494" s="303">
        <f>IF(D494="","",VLOOKUP(F494,'Plan Comptable Général Commenté'!$C$5:$D$570,2,0))</f>
      </c>
      <c r="H494" s="82"/>
      <c r="I494" s="281">
        <f>IF(H494="","",VLOOKUP(H494,'Comptes Analytiques'!$A$8:$B$51,2,0))</f>
      </c>
      <c r="J494" s="33"/>
      <c r="K494" s="84"/>
      <c r="L494" s="84"/>
      <c r="M494" s="305"/>
      <c r="N494" s="255">
        <f t="shared" si="68"/>
        <v>0</v>
      </c>
      <c r="O494" s="261">
        <f t="shared" si="69"/>
        <v>0</v>
      </c>
      <c r="P494" s="260">
        <f t="shared" si="64"/>
        <v>0</v>
      </c>
      <c r="Q494" s="261">
        <f t="shared" si="65"/>
        <v>0</v>
      </c>
      <c r="R494" s="260">
        <f t="shared" si="66"/>
        <v>0</v>
      </c>
      <c r="S494" s="261">
        <f t="shared" si="67"/>
        <v>0</v>
      </c>
      <c r="T494" s="258">
        <f t="shared" si="70"/>
        <v>0</v>
      </c>
      <c r="U494" s="259">
        <f t="shared" si="71"/>
        <v>0</v>
      </c>
    </row>
    <row r="495" spans="1:21" ht="20.25">
      <c r="A495" s="78"/>
      <c r="B495" s="270"/>
      <c r="C495" s="79"/>
      <c r="D495" s="80"/>
      <c r="E495" s="81"/>
      <c r="F495" s="31">
        <f t="shared" si="63"/>
      </c>
      <c r="G495" s="303">
        <f>IF(D495="","",VLOOKUP(F495,'Plan Comptable Général Commenté'!$C$5:$D$570,2,0))</f>
      </c>
      <c r="H495" s="82"/>
      <c r="I495" s="281">
        <f>IF(H495="","",VLOOKUP(H495,'Comptes Analytiques'!$A$8:$B$51,2,0))</f>
      </c>
      <c r="J495" s="33"/>
      <c r="K495" s="84"/>
      <c r="L495" s="84"/>
      <c r="M495" s="305"/>
      <c r="N495" s="255">
        <f t="shared" si="68"/>
        <v>0</v>
      </c>
      <c r="O495" s="261">
        <f t="shared" si="69"/>
        <v>0</v>
      </c>
      <c r="P495" s="260">
        <f t="shared" si="64"/>
        <v>0</v>
      </c>
      <c r="Q495" s="261">
        <f t="shared" si="65"/>
        <v>0</v>
      </c>
      <c r="R495" s="260">
        <f t="shared" si="66"/>
        <v>0</v>
      </c>
      <c r="S495" s="261">
        <f t="shared" si="67"/>
        <v>0</v>
      </c>
      <c r="T495" s="258">
        <f t="shared" si="70"/>
        <v>0</v>
      </c>
      <c r="U495" s="259">
        <f t="shared" si="71"/>
        <v>0</v>
      </c>
    </row>
    <row r="496" spans="1:21" ht="20.25">
      <c r="A496" s="78"/>
      <c r="B496" s="270"/>
      <c r="C496" s="79"/>
      <c r="D496" s="80"/>
      <c r="E496" s="81"/>
      <c r="F496" s="31">
        <f t="shared" si="63"/>
      </c>
      <c r="G496" s="303">
        <f>IF(D496="","",VLOOKUP(F496,'Plan Comptable Général Commenté'!$C$5:$D$570,2,0))</f>
      </c>
      <c r="H496" s="82"/>
      <c r="I496" s="281">
        <f>IF(H496="","",VLOOKUP(H496,'Comptes Analytiques'!$A$8:$B$51,2,0))</f>
      </c>
      <c r="J496" s="33"/>
      <c r="K496" s="84"/>
      <c r="L496" s="84"/>
      <c r="M496" s="305"/>
      <c r="N496" s="255">
        <f t="shared" si="68"/>
        <v>0</v>
      </c>
      <c r="O496" s="261">
        <f t="shared" si="69"/>
        <v>0</v>
      </c>
      <c r="P496" s="260">
        <f t="shared" si="64"/>
        <v>0</v>
      </c>
      <c r="Q496" s="261">
        <f t="shared" si="65"/>
        <v>0</v>
      </c>
      <c r="R496" s="260">
        <f t="shared" si="66"/>
        <v>0</v>
      </c>
      <c r="S496" s="261">
        <f t="shared" si="67"/>
        <v>0</v>
      </c>
      <c r="T496" s="258">
        <f t="shared" si="70"/>
        <v>0</v>
      </c>
      <c r="U496" s="259">
        <f t="shared" si="71"/>
        <v>0</v>
      </c>
    </row>
    <row r="497" spans="1:21" ht="20.25">
      <c r="A497" s="78"/>
      <c r="B497" s="270"/>
      <c r="C497" s="79"/>
      <c r="D497" s="80"/>
      <c r="E497" s="81"/>
      <c r="F497" s="31">
        <f t="shared" si="63"/>
      </c>
      <c r="G497" s="303">
        <f>IF(D497="","",VLOOKUP(F497,'Plan Comptable Général Commenté'!$C$5:$D$570,2,0))</f>
      </c>
      <c r="H497" s="82"/>
      <c r="I497" s="281">
        <f>IF(H497="","",VLOOKUP(H497,'Comptes Analytiques'!$A$8:$B$51,2,0))</f>
      </c>
      <c r="J497" s="33"/>
      <c r="K497" s="84"/>
      <c r="L497" s="84"/>
      <c r="M497" s="305"/>
      <c r="N497" s="255">
        <f t="shared" si="68"/>
        <v>0</v>
      </c>
      <c r="O497" s="261">
        <f t="shared" si="69"/>
        <v>0</v>
      </c>
      <c r="P497" s="260">
        <f t="shared" si="64"/>
        <v>0</v>
      </c>
      <c r="Q497" s="261">
        <f t="shared" si="65"/>
        <v>0</v>
      </c>
      <c r="R497" s="260">
        <f t="shared" si="66"/>
        <v>0</v>
      </c>
      <c r="S497" s="261">
        <f t="shared" si="67"/>
        <v>0</v>
      </c>
      <c r="T497" s="258">
        <f t="shared" si="70"/>
        <v>0</v>
      </c>
      <c r="U497" s="259">
        <f t="shared" si="71"/>
        <v>0</v>
      </c>
    </row>
    <row r="498" spans="1:21" ht="20.25">
      <c r="A498" s="78"/>
      <c r="B498" s="270"/>
      <c r="C498" s="79"/>
      <c r="D498" s="80"/>
      <c r="E498" s="81"/>
      <c r="F498" s="31">
        <f t="shared" si="63"/>
      </c>
      <c r="G498" s="303">
        <f>IF(D498="","",VLOOKUP(F498,'Plan Comptable Général Commenté'!$C$5:$D$570,2,0))</f>
      </c>
      <c r="H498" s="82"/>
      <c r="I498" s="281">
        <f>IF(H498="","",VLOOKUP(H498,'Comptes Analytiques'!$A$8:$B$51,2,0))</f>
      </c>
      <c r="J498" s="33"/>
      <c r="K498" s="84"/>
      <c r="L498" s="84"/>
      <c r="M498" s="305"/>
      <c r="N498" s="255">
        <f t="shared" si="68"/>
        <v>0</v>
      </c>
      <c r="O498" s="261">
        <f t="shared" si="69"/>
        <v>0</v>
      </c>
      <c r="P498" s="260">
        <f t="shared" si="64"/>
        <v>0</v>
      </c>
      <c r="Q498" s="261">
        <f t="shared" si="65"/>
        <v>0</v>
      </c>
      <c r="R498" s="260">
        <f t="shared" si="66"/>
        <v>0</v>
      </c>
      <c r="S498" s="261">
        <f t="shared" si="67"/>
        <v>0</v>
      </c>
      <c r="T498" s="258">
        <f t="shared" si="70"/>
        <v>0</v>
      </c>
      <c r="U498" s="259">
        <f t="shared" si="71"/>
        <v>0</v>
      </c>
    </row>
    <row r="499" spans="1:21" ht="20.25">
      <c r="A499" s="78"/>
      <c r="B499" s="270"/>
      <c r="C499" s="79"/>
      <c r="D499" s="80"/>
      <c r="E499" s="81"/>
      <c r="F499" s="31">
        <f t="shared" si="63"/>
      </c>
      <c r="G499" s="303">
        <f>IF(D499="","",VLOOKUP(F499,'Plan Comptable Général Commenté'!$C$5:$D$570,2,0))</f>
      </c>
      <c r="H499" s="82"/>
      <c r="I499" s="281">
        <f>IF(H499="","",VLOOKUP(H499,'Comptes Analytiques'!$A$8:$B$51,2,0))</f>
      </c>
      <c r="J499" s="33"/>
      <c r="K499" s="84"/>
      <c r="L499" s="84"/>
      <c r="M499" s="305"/>
      <c r="N499" s="255">
        <f t="shared" si="68"/>
        <v>0</v>
      </c>
      <c r="O499" s="261">
        <f t="shared" si="69"/>
        <v>0</v>
      </c>
      <c r="P499" s="260">
        <f t="shared" si="64"/>
        <v>0</v>
      </c>
      <c r="Q499" s="261">
        <f t="shared" si="65"/>
        <v>0</v>
      </c>
      <c r="R499" s="260">
        <f t="shared" si="66"/>
        <v>0</v>
      </c>
      <c r="S499" s="261">
        <f t="shared" si="67"/>
        <v>0</v>
      </c>
      <c r="T499" s="258">
        <f t="shared" si="70"/>
        <v>0</v>
      </c>
      <c r="U499" s="259">
        <f t="shared" si="71"/>
        <v>0</v>
      </c>
    </row>
    <row r="500" spans="1:21" ht="20.25">
      <c r="A500" s="78"/>
      <c r="B500" s="270"/>
      <c r="C500" s="79"/>
      <c r="D500" s="80"/>
      <c r="E500" s="81"/>
      <c r="F500" s="31">
        <f t="shared" si="63"/>
      </c>
      <c r="G500" s="303">
        <f>IF(D500="","",VLOOKUP(F500,'Plan Comptable Général Commenté'!$C$5:$D$570,2,0))</f>
      </c>
      <c r="H500" s="82"/>
      <c r="I500" s="281">
        <f>IF(H500="","",VLOOKUP(H500,'Comptes Analytiques'!$A$8:$B$51,2,0))</f>
      </c>
      <c r="J500" s="33"/>
      <c r="K500" s="84"/>
      <c r="L500" s="84"/>
      <c r="M500" s="305"/>
      <c r="N500" s="255">
        <f t="shared" si="68"/>
        <v>0</v>
      </c>
      <c r="O500" s="261">
        <f t="shared" si="69"/>
        <v>0</v>
      </c>
      <c r="P500" s="260">
        <f t="shared" si="64"/>
        <v>0</v>
      </c>
      <c r="Q500" s="261">
        <f t="shared" si="65"/>
        <v>0</v>
      </c>
      <c r="R500" s="260">
        <f t="shared" si="66"/>
        <v>0</v>
      </c>
      <c r="S500" s="261">
        <f t="shared" si="67"/>
        <v>0</v>
      </c>
      <c r="T500" s="258">
        <f t="shared" si="70"/>
        <v>0</v>
      </c>
      <c r="U500" s="259">
        <f t="shared" si="71"/>
        <v>0</v>
      </c>
    </row>
    <row r="501" spans="1:21" ht="20.25">
      <c r="A501" s="78"/>
      <c r="B501" s="270"/>
      <c r="C501" s="79"/>
      <c r="D501" s="80"/>
      <c r="E501" s="81"/>
      <c r="F501" s="31">
        <f t="shared" si="63"/>
      </c>
      <c r="G501" s="303">
        <f>IF(D501="","",VLOOKUP(F501,'Plan Comptable Général Commenté'!$C$5:$D$570,2,0))</f>
      </c>
      <c r="H501" s="82"/>
      <c r="I501" s="281">
        <f>IF(H501="","",VLOOKUP(H501,'Comptes Analytiques'!$A$8:$B$51,2,0))</f>
      </c>
      <c r="J501" s="33"/>
      <c r="K501" s="84"/>
      <c r="L501" s="84"/>
      <c r="M501" s="305"/>
      <c r="N501" s="255">
        <f t="shared" si="68"/>
        <v>0</v>
      </c>
      <c r="O501" s="261">
        <f t="shared" si="69"/>
        <v>0</v>
      </c>
      <c r="P501" s="260">
        <f t="shared" si="64"/>
        <v>0</v>
      </c>
      <c r="Q501" s="261">
        <f t="shared" si="65"/>
        <v>0</v>
      </c>
      <c r="R501" s="260">
        <f t="shared" si="66"/>
        <v>0</v>
      </c>
      <c r="S501" s="261">
        <f t="shared" si="67"/>
        <v>0</v>
      </c>
      <c r="T501" s="258">
        <f t="shared" si="70"/>
        <v>0</v>
      </c>
      <c r="U501" s="259">
        <f t="shared" si="71"/>
        <v>0</v>
      </c>
    </row>
    <row r="502" spans="1:21" ht="20.25">
      <c r="A502" s="78"/>
      <c r="B502" s="270"/>
      <c r="C502" s="79"/>
      <c r="D502" s="80"/>
      <c r="E502" s="81"/>
      <c r="F502" s="31">
        <f t="shared" si="63"/>
      </c>
      <c r="G502" s="303">
        <f>IF(D502="","",VLOOKUP(F502,'Plan Comptable Général Commenté'!$C$5:$D$570,2,0))</f>
      </c>
      <c r="H502" s="82"/>
      <c r="I502" s="281">
        <f>IF(H502="","",VLOOKUP(H502,'Comptes Analytiques'!$A$8:$B$51,2,0))</f>
      </c>
      <c r="J502" s="33"/>
      <c r="K502" s="84"/>
      <c r="L502" s="84"/>
      <c r="M502" s="305"/>
      <c r="N502" s="255">
        <f t="shared" si="68"/>
        <v>0</v>
      </c>
      <c r="O502" s="261">
        <f t="shared" si="69"/>
        <v>0</v>
      </c>
      <c r="P502" s="260">
        <f t="shared" si="64"/>
        <v>0</v>
      </c>
      <c r="Q502" s="261">
        <f t="shared" si="65"/>
        <v>0</v>
      </c>
      <c r="R502" s="260">
        <f t="shared" si="66"/>
        <v>0</v>
      </c>
      <c r="S502" s="261">
        <f t="shared" si="67"/>
        <v>0</v>
      </c>
      <c r="T502" s="258">
        <f t="shared" si="70"/>
        <v>0</v>
      </c>
      <c r="U502" s="259">
        <f t="shared" si="71"/>
        <v>0</v>
      </c>
    </row>
    <row r="503" spans="1:21" ht="20.25">
      <c r="A503" s="78"/>
      <c r="B503" s="270"/>
      <c r="C503" s="79"/>
      <c r="D503" s="80"/>
      <c r="E503" s="81"/>
      <c r="F503" s="31">
        <f t="shared" si="63"/>
      </c>
      <c r="G503" s="303">
        <f>IF(D503="","",VLOOKUP(F503,'Plan Comptable Général Commenté'!$C$5:$D$570,2,0))</f>
      </c>
      <c r="H503" s="82"/>
      <c r="I503" s="281">
        <f>IF(H503="","",VLOOKUP(H503,'Comptes Analytiques'!$A$8:$B$51,2,0))</f>
      </c>
      <c r="J503" s="33"/>
      <c r="K503" s="84"/>
      <c r="L503" s="84"/>
      <c r="M503" s="305"/>
      <c r="N503" s="255">
        <f t="shared" si="68"/>
        <v>0</v>
      </c>
      <c r="O503" s="261">
        <f t="shared" si="69"/>
        <v>0</v>
      </c>
      <c r="P503" s="260">
        <f t="shared" si="64"/>
        <v>0</v>
      </c>
      <c r="Q503" s="261">
        <f t="shared" si="65"/>
        <v>0</v>
      </c>
      <c r="R503" s="260">
        <f t="shared" si="66"/>
        <v>0</v>
      </c>
      <c r="S503" s="261">
        <f t="shared" si="67"/>
        <v>0</v>
      </c>
      <c r="T503" s="258">
        <f t="shared" si="70"/>
        <v>0</v>
      </c>
      <c r="U503" s="259">
        <f t="shared" si="71"/>
        <v>0</v>
      </c>
    </row>
    <row r="504" spans="1:21" ht="20.25">
      <c r="A504" s="78"/>
      <c r="B504" s="270"/>
      <c r="C504" s="79"/>
      <c r="D504" s="80"/>
      <c r="E504" s="81"/>
      <c r="F504" s="31">
        <f t="shared" si="63"/>
      </c>
      <c r="G504" s="303">
        <f>IF(D504="","",VLOOKUP(F504,'Plan Comptable Général Commenté'!$C$5:$D$570,2,0))</f>
      </c>
      <c r="H504" s="82"/>
      <c r="I504" s="281">
        <f>IF(H504="","",VLOOKUP(H504,'Comptes Analytiques'!$A$8:$B$51,2,0))</f>
      </c>
      <c r="J504" s="33"/>
      <c r="K504" s="84"/>
      <c r="L504" s="84"/>
      <c r="M504" s="305"/>
      <c r="N504" s="255">
        <f t="shared" si="68"/>
        <v>0</v>
      </c>
      <c r="O504" s="261">
        <f t="shared" si="69"/>
        <v>0</v>
      </c>
      <c r="P504" s="260">
        <f t="shared" si="64"/>
        <v>0</v>
      </c>
      <c r="Q504" s="261">
        <f t="shared" si="65"/>
        <v>0</v>
      </c>
      <c r="R504" s="260">
        <f t="shared" si="66"/>
        <v>0</v>
      </c>
      <c r="S504" s="261">
        <f t="shared" si="67"/>
        <v>0</v>
      </c>
      <c r="T504" s="258">
        <f t="shared" si="70"/>
        <v>0</v>
      </c>
      <c r="U504" s="259">
        <f t="shared" si="71"/>
        <v>0</v>
      </c>
    </row>
    <row r="505" spans="1:21" ht="20.25">
      <c r="A505" s="78"/>
      <c r="B505" s="270"/>
      <c r="C505" s="79"/>
      <c r="D505" s="80"/>
      <c r="E505" s="81"/>
      <c r="F505" s="31">
        <f t="shared" si="63"/>
      </c>
      <c r="G505" s="303">
        <f>IF(D505="","",VLOOKUP(F505,'Plan Comptable Général Commenté'!$C$5:$D$570,2,0))</f>
      </c>
      <c r="H505" s="82"/>
      <c r="I505" s="281">
        <f>IF(H505="","",VLOOKUP(H505,'Comptes Analytiques'!$A$8:$B$51,2,0))</f>
      </c>
      <c r="J505" s="33"/>
      <c r="K505" s="84"/>
      <c r="L505" s="84"/>
      <c r="M505" s="305"/>
      <c r="N505" s="255">
        <f t="shared" si="68"/>
        <v>0</v>
      </c>
      <c r="O505" s="261">
        <f t="shared" si="69"/>
        <v>0</v>
      </c>
      <c r="P505" s="260">
        <f t="shared" si="64"/>
        <v>0</v>
      </c>
      <c r="Q505" s="261">
        <f t="shared" si="65"/>
        <v>0</v>
      </c>
      <c r="R505" s="260">
        <f t="shared" si="66"/>
        <v>0</v>
      </c>
      <c r="S505" s="261">
        <f t="shared" si="67"/>
        <v>0</v>
      </c>
      <c r="T505" s="258">
        <f t="shared" si="70"/>
        <v>0</v>
      </c>
      <c r="U505" s="259">
        <f t="shared" si="71"/>
        <v>0</v>
      </c>
    </row>
    <row r="506" spans="1:21" ht="20.25">
      <c r="A506" s="78"/>
      <c r="B506" s="270"/>
      <c r="C506" s="79"/>
      <c r="D506" s="80"/>
      <c r="E506" s="81"/>
      <c r="F506" s="31">
        <f t="shared" si="63"/>
      </c>
      <c r="G506" s="303">
        <f>IF(D506="","",VLOOKUP(F506,'Plan Comptable Général Commenté'!$C$5:$D$570,2,0))</f>
      </c>
      <c r="H506" s="82"/>
      <c r="I506" s="281">
        <f>IF(H506="","",VLOOKUP(H506,'Comptes Analytiques'!$A$8:$B$51,2,0))</f>
      </c>
      <c r="J506" s="33"/>
      <c r="K506" s="84"/>
      <c r="L506" s="84"/>
      <c r="M506" s="305"/>
      <c r="N506" s="255">
        <f t="shared" si="68"/>
        <v>0</v>
      </c>
      <c r="O506" s="261">
        <f t="shared" si="69"/>
        <v>0</v>
      </c>
      <c r="P506" s="260">
        <f t="shared" si="64"/>
        <v>0</v>
      </c>
      <c r="Q506" s="261">
        <f t="shared" si="65"/>
        <v>0</v>
      </c>
      <c r="R506" s="260">
        <f t="shared" si="66"/>
        <v>0</v>
      </c>
      <c r="S506" s="261">
        <f t="shared" si="67"/>
        <v>0</v>
      </c>
      <c r="T506" s="258">
        <f t="shared" si="70"/>
        <v>0</v>
      </c>
      <c r="U506" s="259">
        <f t="shared" si="71"/>
        <v>0</v>
      </c>
    </row>
    <row r="507" spans="1:21" ht="20.25">
      <c r="A507" s="78"/>
      <c r="B507" s="270"/>
      <c r="C507" s="79"/>
      <c r="D507" s="80"/>
      <c r="E507" s="81"/>
      <c r="F507" s="31">
        <f t="shared" si="63"/>
      </c>
      <c r="G507" s="303">
        <f>IF(D507="","",VLOOKUP(F507,'Plan Comptable Général Commenté'!$C$5:$D$570,2,0))</f>
      </c>
      <c r="H507" s="82"/>
      <c r="I507" s="281">
        <f>IF(H507="","",VLOOKUP(H507,'Comptes Analytiques'!$A$8:$B$51,2,0))</f>
      </c>
      <c r="J507" s="33"/>
      <c r="K507" s="84"/>
      <c r="L507" s="84"/>
      <c r="M507" s="305"/>
      <c r="N507" s="255">
        <f t="shared" si="68"/>
        <v>0</v>
      </c>
      <c r="O507" s="261">
        <f t="shared" si="69"/>
        <v>0</v>
      </c>
      <c r="P507" s="260">
        <f t="shared" si="64"/>
        <v>0</v>
      </c>
      <c r="Q507" s="261">
        <f t="shared" si="65"/>
        <v>0</v>
      </c>
      <c r="R507" s="260">
        <f t="shared" si="66"/>
        <v>0</v>
      </c>
      <c r="S507" s="261">
        <f t="shared" si="67"/>
        <v>0</v>
      </c>
      <c r="T507" s="258">
        <f t="shared" si="70"/>
        <v>0</v>
      </c>
      <c r="U507" s="259">
        <f t="shared" si="71"/>
        <v>0</v>
      </c>
    </row>
    <row r="508" spans="1:21" ht="20.25">
      <c r="A508" s="78"/>
      <c r="B508" s="270"/>
      <c r="C508" s="79"/>
      <c r="D508" s="80"/>
      <c r="E508" s="81"/>
      <c r="F508" s="31">
        <f t="shared" si="63"/>
      </c>
      <c r="G508" s="303">
        <f>IF(D508="","",VLOOKUP(F508,'Plan Comptable Général Commenté'!$C$5:$D$570,2,0))</f>
      </c>
      <c r="H508" s="82"/>
      <c r="I508" s="281">
        <f>IF(H508="","",VLOOKUP(H508,'Comptes Analytiques'!$A$8:$B$51,2,0))</f>
      </c>
      <c r="J508" s="33"/>
      <c r="K508" s="84"/>
      <c r="L508" s="84"/>
      <c r="M508" s="305"/>
      <c r="N508" s="255">
        <f t="shared" si="68"/>
        <v>0</v>
      </c>
      <c r="O508" s="261">
        <f t="shared" si="69"/>
        <v>0</v>
      </c>
      <c r="P508" s="260">
        <f t="shared" si="64"/>
        <v>0</v>
      </c>
      <c r="Q508" s="261">
        <f t="shared" si="65"/>
        <v>0</v>
      </c>
      <c r="R508" s="260">
        <f t="shared" si="66"/>
        <v>0</v>
      </c>
      <c r="S508" s="261">
        <f t="shared" si="67"/>
        <v>0</v>
      </c>
      <c r="T508" s="258">
        <f t="shared" si="70"/>
        <v>0</v>
      </c>
      <c r="U508" s="259">
        <f t="shared" si="71"/>
        <v>0</v>
      </c>
    </row>
    <row r="509" spans="1:21" ht="20.25">
      <c r="A509" s="78"/>
      <c r="B509" s="270"/>
      <c r="C509" s="79"/>
      <c r="D509" s="80"/>
      <c r="E509" s="81"/>
      <c r="F509" s="31">
        <f t="shared" si="63"/>
      </c>
      <c r="G509" s="303">
        <f>IF(D509="","",VLOOKUP(F509,'Plan Comptable Général Commenté'!$C$5:$D$570,2,0))</f>
      </c>
      <c r="H509" s="82"/>
      <c r="I509" s="281">
        <f>IF(H509="","",VLOOKUP(H509,'Comptes Analytiques'!$A$8:$B$51,2,0))</f>
      </c>
      <c r="J509" s="33"/>
      <c r="K509" s="84"/>
      <c r="L509" s="84"/>
      <c r="M509" s="305"/>
      <c r="N509" s="255">
        <f t="shared" si="68"/>
        <v>0</v>
      </c>
      <c r="O509" s="261">
        <f t="shared" si="69"/>
        <v>0</v>
      </c>
      <c r="P509" s="260">
        <f t="shared" si="64"/>
        <v>0</v>
      </c>
      <c r="Q509" s="261">
        <f t="shared" si="65"/>
        <v>0</v>
      </c>
      <c r="R509" s="260">
        <f t="shared" si="66"/>
        <v>0</v>
      </c>
      <c r="S509" s="261">
        <f t="shared" si="67"/>
        <v>0</v>
      </c>
      <c r="T509" s="258">
        <f t="shared" si="70"/>
        <v>0</v>
      </c>
      <c r="U509" s="259">
        <f t="shared" si="71"/>
        <v>0</v>
      </c>
    </row>
    <row r="510" spans="1:21" ht="20.25">
      <c r="A510" s="78"/>
      <c r="B510" s="270"/>
      <c r="C510" s="79"/>
      <c r="D510" s="80"/>
      <c r="E510" s="81"/>
      <c r="F510" s="31">
        <f t="shared" si="63"/>
      </c>
      <c r="G510" s="303">
        <f>IF(D510="","",VLOOKUP(F510,'Plan Comptable Général Commenté'!$C$5:$D$570,2,0))</f>
      </c>
      <c r="H510" s="82"/>
      <c r="I510" s="281">
        <f>IF(H510="","",VLOOKUP(H510,'Comptes Analytiques'!$A$8:$B$51,2,0))</f>
      </c>
      <c r="J510" s="33"/>
      <c r="K510" s="84"/>
      <c r="L510" s="84"/>
      <c r="M510" s="305"/>
      <c r="N510" s="255">
        <f t="shared" si="68"/>
        <v>0</v>
      </c>
      <c r="O510" s="261">
        <f t="shared" si="69"/>
        <v>0</v>
      </c>
      <c r="P510" s="260">
        <f t="shared" si="64"/>
        <v>0</v>
      </c>
      <c r="Q510" s="261">
        <f t="shared" si="65"/>
        <v>0</v>
      </c>
      <c r="R510" s="260">
        <f t="shared" si="66"/>
        <v>0</v>
      </c>
      <c r="S510" s="261">
        <f t="shared" si="67"/>
        <v>0</v>
      </c>
      <c r="T510" s="258">
        <f t="shared" si="70"/>
        <v>0</v>
      </c>
      <c r="U510" s="259">
        <f t="shared" si="71"/>
        <v>0</v>
      </c>
    </row>
    <row r="511" spans="1:21" ht="20.25">
      <c r="A511" s="78"/>
      <c r="B511" s="270"/>
      <c r="C511" s="79"/>
      <c r="D511" s="80"/>
      <c r="E511" s="81"/>
      <c r="F511" s="31">
        <f t="shared" si="63"/>
      </c>
      <c r="G511" s="303">
        <f>IF(D511="","",VLOOKUP(F511,'Plan Comptable Général Commenté'!$C$5:$D$570,2,0))</f>
      </c>
      <c r="H511" s="82"/>
      <c r="I511" s="281">
        <f>IF(H511="","",VLOOKUP(H511,'Comptes Analytiques'!$A$8:$B$51,2,0))</f>
      </c>
      <c r="J511" s="33"/>
      <c r="K511" s="84"/>
      <c r="L511" s="84"/>
      <c r="M511" s="305"/>
      <c r="N511" s="255">
        <f t="shared" si="68"/>
        <v>0</v>
      </c>
      <c r="O511" s="261">
        <f t="shared" si="69"/>
        <v>0</v>
      </c>
      <c r="P511" s="260">
        <f t="shared" si="64"/>
        <v>0</v>
      </c>
      <c r="Q511" s="261">
        <f t="shared" si="65"/>
        <v>0</v>
      </c>
      <c r="R511" s="260">
        <f t="shared" si="66"/>
        <v>0</v>
      </c>
      <c r="S511" s="261">
        <f t="shared" si="67"/>
        <v>0</v>
      </c>
      <c r="T511" s="258">
        <f t="shared" si="70"/>
        <v>0</v>
      </c>
      <c r="U511" s="259">
        <f t="shared" si="71"/>
        <v>0</v>
      </c>
    </row>
    <row r="512" spans="1:21" ht="20.25">
      <c r="A512" s="78"/>
      <c r="B512" s="270"/>
      <c r="C512" s="79"/>
      <c r="D512" s="80"/>
      <c r="E512" s="81"/>
      <c r="F512" s="31">
        <f t="shared" si="63"/>
      </c>
      <c r="G512" s="303">
        <f>IF(D512="","",VLOOKUP(F512,'Plan Comptable Général Commenté'!$C$5:$D$570,2,0))</f>
      </c>
      <c r="H512" s="82"/>
      <c r="I512" s="281">
        <f>IF(H512="","",VLOOKUP(H512,'Comptes Analytiques'!$A$8:$B$51,2,0))</f>
      </c>
      <c r="J512" s="33"/>
      <c r="K512" s="84"/>
      <c r="L512" s="84"/>
      <c r="M512" s="305"/>
      <c r="N512" s="255">
        <f t="shared" si="68"/>
        <v>0</v>
      </c>
      <c r="O512" s="261">
        <f t="shared" si="69"/>
        <v>0</v>
      </c>
      <c r="P512" s="260">
        <f t="shared" si="64"/>
        <v>0</v>
      </c>
      <c r="Q512" s="261">
        <f t="shared" si="65"/>
        <v>0</v>
      </c>
      <c r="R512" s="260">
        <f t="shared" si="66"/>
        <v>0</v>
      </c>
      <c r="S512" s="261">
        <f t="shared" si="67"/>
        <v>0</v>
      </c>
      <c r="T512" s="258">
        <f t="shared" si="70"/>
        <v>0</v>
      </c>
      <c r="U512" s="259">
        <f t="shared" si="71"/>
        <v>0</v>
      </c>
    </row>
    <row r="513" spans="1:21" ht="20.25">
      <c r="A513" s="78"/>
      <c r="B513" s="270"/>
      <c r="C513" s="79"/>
      <c r="D513" s="80"/>
      <c r="E513" s="81"/>
      <c r="F513" s="31">
        <f t="shared" si="63"/>
      </c>
      <c r="G513" s="303">
        <f>IF(D513="","",VLOOKUP(F513,'Plan Comptable Général Commenté'!$C$5:$D$570,2,0))</f>
      </c>
      <c r="H513" s="82"/>
      <c r="I513" s="281">
        <f>IF(H513="","",VLOOKUP(H513,'Comptes Analytiques'!$A$8:$B$51,2,0))</f>
      </c>
      <c r="J513" s="33"/>
      <c r="K513" s="84"/>
      <c r="L513" s="84"/>
      <c r="M513" s="305"/>
      <c r="N513" s="255">
        <f t="shared" si="68"/>
        <v>0</v>
      </c>
      <c r="O513" s="261">
        <f t="shared" si="69"/>
        <v>0</v>
      </c>
      <c r="P513" s="260">
        <f t="shared" si="64"/>
        <v>0</v>
      </c>
      <c r="Q513" s="261">
        <f t="shared" si="65"/>
        <v>0</v>
      </c>
      <c r="R513" s="260">
        <f t="shared" si="66"/>
        <v>0</v>
      </c>
      <c r="S513" s="261">
        <f t="shared" si="67"/>
        <v>0</v>
      </c>
      <c r="T513" s="258">
        <f t="shared" si="70"/>
        <v>0</v>
      </c>
      <c r="U513" s="259">
        <f t="shared" si="71"/>
        <v>0</v>
      </c>
    </row>
    <row r="514" spans="1:21" ht="20.25">
      <c r="A514" s="78"/>
      <c r="B514" s="270"/>
      <c r="C514" s="79"/>
      <c r="D514" s="80"/>
      <c r="E514" s="81"/>
      <c r="F514" s="31">
        <f t="shared" si="63"/>
      </c>
      <c r="G514" s="303">
        <f>IF(D514="","",VLOOKUP(F514,'Plan Comptable Général Commenté'!$C$5:$D$570,2,0))</f>
      </c>
      <c r="H514" s="82"/>
      <c r="I514" s="281">
        <f>IF(H514="","",VLOOKUP(H514,'Comptes Analytiques'!$A$8:$B$51,2,0))</f>
      </c>
      <c r="J514" s="33"/>
      <c r="K514" s="84"/>
      <c r="L514" s="84"/>
      <c r="M514" s="305"/>
      <c r="N514" s="255">
        <f t="shared" si="68"/>
        <v>0</v>
      </c>
      <c r="O514" s="261">
        <f t="shared" si="69"/>
        <v>0</v>
      </c>
      <c r="P514" s="260">
        <f t="shared" si="64"/>
        <v>0</v>
      </c>
      <c r="Q514" s="261">
        <f t="shared" si="65"/>
        <v>0</v>
      </c>
      <c r="R514" s="260">
        <f t="shared" si="66"/>
        <v>0</v>
      </c>
      <c r="S514" s="261">
        <f t="shared" si="67"/>
        <v>0</v>
      </c>
      <c r="T514" s="258">
        <f t="shared" si="70"/>
        <v>0</v>
      </c>
      <c r="U514" s="259">
        <f t="shared" si="71"/>
        <v>0</v>
      </c>
    </row>
    <row r="515" spans="1:21" ht="20.25">
      <c r="A515" s="78"/>
      <c r="B515" s="270"/>
      <c r="C515" s="79"/>
      <c r="D515" s="80"/>
      <c r="E515" s="81"/>
      <c r="F515" s="31">
        <f t="shared" si="63"/>
      </c>
      <c r="G515" s="303">
        <f>IF(D515="","",VLOOKUP(F515,'Plan Comptable Général Commenté'!$C$5:$D$570,2,0))</f>
      </c>
      <c r="H515" s="82"/>
      <c r="I515" s="281">
        <f>IF(H515="","",VLOOKUP(H515,'Comptes Analytiques'!$A$8:$B$51,2,0))</f>
      </c>
      <c r="J515" s="33"/>
      <c r="K515" s="84"/>
      <c r="L515" s="84"/>
      <c r="M515" s="305"/>
      <c r="N515" s="255">
        <f t="shared" si="68"/>
        <v>0</v>
      </c>
      <c r="O515" s="261">
        <f t="shared" si="69"/>
        <v>0</v>
      </c>
      <c r="P515" s="260">
        <f t="shared" si="64"/>
        <v>0</v>
      </c>
      <c r="Q515" s="261">
        <f t="shared" si="65"/>
        <v>0</v>
      </c>
      <c r="R515" s="260">
        <f t="shared" si="66"/>
        <v>0</v>
      </c>
      <c r="S515" s="261">
        <f t="shared" si="67"/>
        <v>0</v>
      </c>
      <c r="T515" s="258">
        <f t="shared" si="70"/>
        <v>0</v>
      </c>
      <c r="U515" s="259">
        <f t="shared" si="71"/>
        <v>0</v>
      </c>
    </row>
    <row r="516" spans="1:21" ht="20.25">
      <c r="A516" s="78"/>
      <c r="B516" s="270"/>
      <c r="C516" s="79"/>
      <c r="D516" s="80"/>
      <c r="E516" s="81"/>
      <c r="F516" s="31">
        <f t="shared" si="63"/>
      </c>
      <c r="G516" s="303">
        <f>IF(D516="","",VLOOKUP(F516,'Plan Comptable Général Commenté'!$C$5:$D$570,2,0))</f>
      </c>
      <c r="H516" s="82"/>
      <c r="I516" s="281">
        <f>IF(H516="","",VLOOKUP(H516,'Comptes Analytiques'!$A$8:$B$51,2,0))</f>
      </c>
      <c r="J516" s="33"/>
      <c r="K516" s="84"/>
      <c r="L516" s="84"/>
      <c r="M516" s="305"/>
      <c r="N516" s="255">
        <f t="shared" si="68"/>
        <v>0</v>
      </c>
      <c r="O516" s="261">
        <f t="shared" si="69"/>
        <v>0</v>
      </c>
      <c r="P516" s="260">
        <f t="shared" si="64"/>
        <v>0</v>
      </c>
      <c r="Q516" s="261">
        <f t="shared" si="65"/>
        <v>0</v>
      </c>
      <c r="R516" s="260">
        <f t="shared" si="66"/>
        <v>0</v>
      </c>
      <c r="S516" s="261">
        <f t="shared" si="67"/>
        <v>0</v>
      </c>
      <c r="T516" s="258">
        <f t="shared" si="70"/>
        <v>0</v>
      </c>
      <c r="U516" s="259">
        <f t="shared" si="71"/>
        <v>0</v>
      </c>
    </row>
    <row r="517" spans="1:21" ht="20.25">
      <c r="A517" s="78"/>
      <c r="B517" s="270"/>
      <c r="C517" s="79"/>
      <c r="D517" s="80"/>
      <c r="E517" s="81"/>
      <c r="F517" s="31">
        <f t="shared" si="63"/>
      </c>
      <c r="G517" s="303">
        <f>IF(D517="","",VLOOKUP(F517,'Plan Comptable Général Commenté'!$C$5:$D$570,2,0))</f>
      </c>
      <c r="H517" s="82"/>
      <c r="I517" s="281">
        <f>IF(H517="","",VLOOKUP(H517,'Comptes Analytiques'!$A$8:$B$51,2,0))</f>
      </c>
      <c r="J517" s="33"/>
      <c r="K517" s="84"/>
      <c r="L517" s="84"/>
      <c r="M517" s="305"/>
      <c r="N517" s="255">
        <f t="shared" si="68"/>
        <v>0</v>
      </c>
      <c r="O517" s="261">
        <f t="shared" si="69"/>
        <v>0</v>
      </c>
      <c r="P517" s="260">
        <f t="shared" si="64"/>
        <v>0</v>
      </c>
      <c r="Q517" s="261">
        <f t="shared" si="65"/>
        <v>0</v>
      </c>
      <c r="R517" s="260">
        <f t="shared" si="66"/>
        <v>0</v>
      </c>
      <c r="S517" s="261">
        <f t="shared" si="67"/>
        <v>0</v>
      </c>
      <c r="T517" s="258">
        <f t="shared" si="70"/>
        <v>0</v>
      </c>
      <c r="U517" s="259">
        <f t="shared" si="71"/>
        <v>0</v>
      </c>
    </row>
    <row r="518" spans="1:21" ht="20.25">
      <c r="A518" s="78"/>
      <c r="B518" s="270"/>
      <c r="C518" s="79"/>
      <c r="D518" s="80"/>
      <c r="E518" s="81"/>
      <c r="F518" s="31">
        <f t="shared" si="63"/>
      </c>
      <c r="G518" s="303">
        <f>IF(D518="","",VLOOKUP(F518,'Plan Comptable Général Commenté'!$C$5:$D$570,2,0))</f>
      </c>
      <c r="H518" s="82"/>
      <c r="I518" s="281">
        <f>IF(H518="","",VLOOKUP(H518,'Comptes Analytiques'!$A$8:$B$51,2,0))</f>
      </c>
      <c r="J518" s="33"/>
      <c r="K518" s="84"/>
      <c r="L518" s="84"/>
      <c r="M518" s="305"/>
      <c r="N518" s="255">
        <f t="shared" si="68"/>
        <v>0</v>
      </c>
      <c r="O518" s="261">
        <f t="shared" si="69"/>
        <v>0</v>
      </c>
      <c r="P518" s="260">
        <f t="shared" si="64"/>
        <v>0</v>
      </c>
      <c r="Q518" s="261">
        <f t="shared" si="65"/>
        <v>0</v>
      </c>
      <c r="R518" s="260">
        <f t="shared" si="66"/>
        <v>0</v>
      </c>
      <c r="S518" s="261">
        <f t="shared" si="67"/>
        <v>0</v>
      </c>
      <c r="T518" s="258">
        <f t="shared" si="70"/>
        <v>0</v>
      </c>
      <c r="U518" s="259">
        <f t="shared" si="71"/>
        <v>0</v>
      </c>
    </row>
    <row r="519" spans="1:21" ht="20.25">
      <c r="A519" s="78"/>
      <c r="B519" s="270"/>
      <c r="C519" s="79"/>
      <c r="D519" s="80"/>
      <c r="E519" s="81"/>
      <c r="F519" s="31">
        <f t="shared" si="63"/>
      </c>
      <c r="G519" s="303">
        <f>IF(D519="","",VLOOKUP(F519,'Plan Comptable Général Commenté'!$C$5:$D$570,2,0))</f>
      </c>
      <c r="H519" s="82"/>
      <c r="I519" s="281">
        <f>IF(H519="","",VLOOKUP(H519,'Comptes Analytiques'!$A$8:$B$51,2,0))</f>
      </c>
      <c r="J519" s="33"/>
      <c r="K519" s="84"/>
      <c r="L519" s="84"/>
      <c r="M519" s="305"/>
      <c r="N519" s="255">
        <f t="shared" si="68"/>
        <v>0</v>
      </c>
      <c r="O519" s="261">
        <f t="shared" si="69"/>
        <v>0</v>
      </c>
      <c r="P519" s="260">
        <f t="shared" si="64"/>
        <v>0</v>
      </c>
      <c r="Q519" s="261">
        <f t="shared" si="65"/>
        <v>0</v>
      </c>
      <c r="R519" s="260">
        <f t="shared" si="66"/>
        <v>0</v>
      </c>
      <c r="S519" s="261">
        <f t="shared" si="67"/>
        <v>0</v>
      </c>
      <c r="T519" s="258">
        <f t="shared" si="70"/>
        <v>0</v>
      </c>
      <c r="U519" s="259">
        <f t="shared" si="71"/>
        <v>0</v>
      </c>
    </row>
    <row r="520" spans="1:21" ht="20.25">
      <c r="A520" s="78"/>
      <c r="B520" s="270"/>
      <c r="C520" s="79"/>
      <c r="D520" s="80"/>
      <c r="E520" s="81"/>
      <c r="F520" s="31">
        <f t="shared" si="63"/>
      </c>
      <c r="G520" s="303">
        <f>IF(D520="","",VLOOKUP(F520,'Plan Comptable Général Commenté'!$C$5:$D$570,2,0))</f>
      </c>
      <c r="H520" s="82"/>
      <c r="I520" s="281">
        <f>IF(H520="","",VLOOKUP(H520,'Comptes Analytiques'!$A$8:$B$51,2,0))</f>
      </c>
      <c r="J520" s="33"/>
      <c r="K520" s="84"/>
      <c r="L520" s="84"/>
      <c r="M520" s="305"/>
      <c r="N520" s="255">
        <f t="shared" si="68"/>
        <v>0</v>
      </c>
      <c r="O520" s="261">
        <f t="shared" si="69"/>
        <v>0</v>
      </c>
      <c r="P520" s="260">
        <f t="shared" si="64"/>
        <v>0</v>
      </c>
      <c r="Q520" s="261">
        <f t="shared" si="65"/>
        <v>0</v>
      </c>
      <c r="R520" s="260">
        <f t="shared" si="66"/>
        <v>0</v>
      </c>
      <c r="S520" s="261">
        <f t="shared" si="67"/>
        <v>0</v>
      </c>
      <c r="T520" s="258">
        <f t="shared" si="70"/>
        <v>0</v>
      </c>
      <c r="U520" s="259">
        <f t="shared" si="71"/>
        <v>0</v>
      </c>
    </row>
    <row r="521" spans="1:21" ht="20.25">
      <c r="A521" s="78"/>
      <c r="B521" s="270"/>
      <c r="C521" s="79"/>
      <c r="D521" s="80"/>
      <c r="E521" s="81"/>
      <c r="F521" s="31">
        <f t="shared" si="63"/>
      </c>
      <c r="G521" s="303">
        <f>IF(D521="","",VLOOKUP(F521,'Plan Comptable Général Commenté'!$C$5:$D$570,2,0))</f>
      </c>
      <c r="H521" s="82"/>
      <c r="I521" s="281">
        <f>IF(H521="","",VLOOKUP(H521,'Comptes Analytiques'!$A$8:$B$51,2,0))</f>
      </c>
      <c r="J521" s="33"/>
      <c r="K521" s="84"/>
      <c r="L521" s="84"/>
      <c r="M521" s="305"/>
      <c r="N521" s="255">
        <f t="shared" si="68"/>
        <v>0</v>
      </c>
      <c r="O521" s="261">
        <f t="shared" si="69"/>
        <v>0</v>
      </c>
      <c r="P521" s="260">
        <f t="shared" si="64"/>
        <v>0</v>
      </c>
      <c r="Q521" s="261">
        <f t="shared" si="65"/>
        <v>0</v>
      </c>
      <c r="R521" s="260">
        <f t="shared" si="66"/>
        <v>0</v>
      </c>
      <c r="S521" s="261">
        <f t="shared" si="67"/>
        <v>0</v>
      </c>
      <c r="T521" s="258">
        <f t="shared" si="70"/>
        <v>0</v>
      </c>
      <c r="U521" s="259">
        <f t="shared" si="71"/>
        <v>0</v>
      </c>
    </row>
    <row r="522" spans="1:21" ht="20.25">
      <c r="A522" s="78"/>
      <c r="B522" s="270"/>
      <c r="C522" s="79"/>
      <c r="D522" s="80"/>
      <c r="E522" s="81"/>
      <c r="F522" s="31">
        <f aca="true" t="shared" si="72" ref="F522:F585">CONCATENATE(D522,E522)</f>
      </c>
      <c r="G522" s="303">
        <f>IF(D522="","",VLOOKUP(F522,'Plan Comptable Général Commenté'!$C$5:$D$570,2,0))</f>
      </c>
      <c r="H522" s="82"/>
      <c r="I522" s="281">
        <f>IF(H522="","",VLOOKUP(H522,'Comptes Analytiques'!$A$8:$B$51,2,0))</f>
      </c>
      <c r="J522" s="33"/>
      <c r="K522" s="84"/>
      <c r="L522" s="84"/>
      <c r="M522" s="305"/>
      <c r="N522" s="255">
        <f t="shared" si="68"/>
        <v>0</v>
      </c>
      <c r="O522" s="261">
        <f t="shared" si="69"/>
        <v>0</v>
      </c>
      <c r="P522" s="260">
        <f aca="true" t="shared" si="73" ref="P522:P585">IF(B522="C","",IF(B522="OD","",IF(B522="B1",IF(M522="*",K522,0),0)))</f>
        <v>0</v>
      </c>
      <c r="Q522" s="261">
        <f aca="true" t="shared" si="74" ref="Q522:Q585">IF(B522="C","",IF(B522="OD","",IF(B522="B1",IF(M522="*",L522,0),0)))</f>
        <v>0</v>
      </c>
      <c r="R522" s="260">
        <f aca="true" t="shared" si="75" ref="R522:R585">IF(B522="C","",IF(B522="OD","",IF(B522="B2",IF(M522="*",K522,0),0)))</f>
        <v>0</v>
      </c>
      <c r="S522" s="261">
        <f aca="true" t="shared" si="76" ref="S522:S585">IF(B522="C","",IF(B522="OD","",IF(B522="B2",IF(M522="*",L522,0),0)))</f>
        <v>0</v>
      </c>
      <c r="T522" s="258">
        <f t="shared" si="70"/>
        <v>0</v>
      </c>
      <c r="U522" s="259">
        <f t="shared" si="71"/>
        <v>0</v>
      </c>
    </row>
    <row r="523" spans="1:21" ht="20.25">
      <c r="A523" s="78"/>
      <c r="B523" s="270"/>
      <c r="C523" s="79"/>
      <c r="D523" s="80"/>
      <c r="E523" s="81"/>
      <c r="F523" s="31">
        <f t="shared" si="72"/>
      </c>
      <c r="G523" s="303">
        <f>IF(D523="","",VLOOKUP(F523,'Plan Comptable Général Commenté'!$C$5:$D$570,2,0))</f>
      </c>
      <c r="H523" s="82"/>
      <c r="I523" s="281">
        <f>IF(H523="","",VLOOKUP(H523,'Comptes Analytiques'!$A$8:$B$51,2,0))</f>
      </c>
      <c r="J523" s="33"/>
      <c r="K523" s="84"/>
      <c r="L523" s="84"/>
      <c r="M523" s="305"/>
      <c r="N523" s="255">
        <f aca="true" t="shared" si="77" ref="N523:N586">IF(B523="C","",IF(B523="OD","",IF(B523="B",IF(M523="*",K523,0),0)))</f>
        <v>0</v>
      </c>
      <c r="O523" s="261">
        <f aca="true" t="shared" si="78" ref="O523:O586">IF(B523="C","",IF(B523="OD","",IF(B523="B",IF(M523="*",L523,0),0)))</f>
        <v>0</v>
      </c>
      <c r="P523" s="260">
        <f t="shared" si="73"/>
        <v>0</v>
      </c>
      <c r="Q523" s="261">
        <f t="shared" si="74"/>
        <v>0</v>
      </c>
      <c r="R523" s="260">
        <f t="shared" si="75"/>
        <v>0</v>
      </c>
      <c r="S523" s="261">
        <f t="shared" si="76"/>
        <v>0</v>
      </c>
      <c r="T523" s="258">
        <f aca="true" t="shared" si="79" ref="T523:T586">IF(B523="C","",IF(B523="OD","",IF(B523="B3",IF(M523="*",K523,0),0)))</f>
        <v>0</v>
      </c>
      <c r="U523" s="259">
        <f aca="true" t="shared" si="80" ref="U523:U586">IF(B523="C","",IF(B523="OD","",IF(B523="B3",IF(M523="*",L523,0),0)))</f>
        <v>0</v>
      </c>
    </row>
    <row r="524" spans="1:21" ht="20.25">
      <c r="A524" s="78"/>
      <c r="B524" s="270"/>
      <c r="C524" s="79"/>
      <c r="D524" s="80"/>
      <c r="E524" s="81"/>
      <c r="F524" s="31">
        <f t="shared" si="72"/>
      </c>
      <c r="G524" s="303">
        <f>IF(D524="","",VLOOKUP(F524,'Plan Comptable Général Commenté'!$C$5:$D$570,2,0))</f>
      </c>
      <c r="H524" s="82"/>
      <c r="I524" s="281">
        <f>IF(H524="","",VLOOKUP(H524,'Comptes Analytiques'!$A$8:$B$51,2,0))</f>
      </c>
      <c r="J524" s="33"/>
      <c r="K524" s="84"/>
      <c r="L524" s="84"/>
      <c r="M524" s="305"/>
      <c r="N524" s="255">
        <f t="shared" si="77"/>
        <v>0</v>
      </c>
      <c r="O524" s="261">
        <f t="shared" si="78"/>
        <v>0</v>
      </c>
      <c r="P524" s="260">
        <f t="shared" si="73"/>
        <v>0</v>
      </c>
      <c r="Q524" s="261">
        <f t="shared" si="74"/>
        <v>0</v>
      </c>
      <c r="R524" s="260">
        <f t="shared" si="75"/>
        <v>0</v>
      </c>
      <c r="S524" s="261">
        <f t="shared" si="76"/>
        <v>0</v>
      </c>
      <c r="T524" s="258">
        <f t="shared" si="79"/>
        <v>0</v>
      </c>
      <c r="U524" s="259">
        <f t="shared" si="80"/>
        <v>0</v>
      </c>
    </row>
    <row r="525" spans="1:21" ht="20.25">
      <c r="A525" s="78"/>
      <c r="B525" s="270"/>
      <c r="C525" s="79"/>
      <c r="D525" s="80"/>
      <c r="E525" s="81"/>
      <c r="F525" s="31">
        <f t="shared" si="72"/>
      </c>
      <c r="G525" s="303">
        <f>IF(D525="","",VLOOKUP(F525,'Plan Comptable Général Commenté'!$C$5:$D$570,2,0))</f>
      </c>
      <c r="H525" s="82"/>
      <c r="I525" s="281">
        <f>IF(H525="","",VLOOKUP(H525,'Comptes Analytiques'!$A$8:$B$51,2,0))</f>
      </c>
      <c r="J525" s="33"/>
      <c r="K525" s="84"/>
      <c r="L525" s="84"/>
      <c r="M525" s="305"/>
      <c r="N525" s="255">
        <f t="shared" si="77"/>
        <v>0</v>
      </c>
      <c r="O525" s="261">
        <f t="shared" si="78"/>
        <v>0</v>
      </c>
      <c r="P525" s="260">
        <f t="shared" si="73"/>
        <v>0</v>
      </c>
      <c r="Q525" s="261">
        <f t="shared" si="74"/>
        <v>0</v>
      </c>
      <c r="R525" s="260">
        <f t="shared" si="75"/>
        <v>0</v>
      </c>
      <c r="S525" s="261">
        <f t="shared" si="76"/>
        <v>0</v>
      </c>
      <c r="T525" s="258">
        <f t="shared" si="79"/>
        <v>0</v>
      </c>
      <c r="U525" s="259">
        <f t="shared" si="80"/>
        <v>0</v>
      </c>
    </row>
    <row r="526" spans="1:21" ht="20.25">
      <c r="A526" s="78"/>
      <c r="B526" s="270"/>
      <c r="C526" s="79"/>
      <c r="D526" s="80"/>
      <c r="E526" s="81"/>
      <c r="F526" s="31">
        <f t="shared" si="72"/>
      </c>
      <c r="G526" s="303">
        <f>IF(D526="","",VLOOKUP(F526,'Plan Comptable Général Commenté'!$C$5:$D$570,2,0))</f>
      </c>
      <c r="H526" s="82"/>
      <c r="I526" s="281">
        <f>IF(H526="","",VLOOKUP(H526,'Comptes Analytiques'!$A$8:$B$51,2,0))</f>
      </c>
      <c r="J526" s="33"/>
      <c r="K526" s="84"/>
      <c r="L526" s="84"/>
      <c r="M526" s="305"/>
      <c r="N526" s="255">
        <f t="shared" si="77"/>
        <v>0</v>
      </c>
      <c r="O526" s="261">
        <f t="shared" si="78"/>
        <v>0</v>
      </c>
      <c r="P526" s="260">
        <f t="shared" si="73"/>
        <v>0</v>
      </c>
      <c r="Q526" s="261">
        <f t="shared" si="74"/>
        <v>0</v>
      </c>
      <c r="R526" s="260">
        <f t="shared" si="75"/>
        <v>0</v>
      </c>
      <c r="S526" s="261">
        <f t="shared" si="76"/>
        <v>0</v>
      </c>
      <c r="T526" s="258">
        <f t="shared" si="79"/>
        <v>0</v>
      </c>
      <c r="U526" s="259">
        <f t="shared" si="80"/>
        <v>0</v>
      </c>
    </row>
    <row r="527" spans="1:21" ht="20.25">
      <c r="A527" s="78"/>
      <c r="B527" s="270"/>
      <c r="C527" s="79"/>
      <c r="D527" s="80"/>
      <c r="E527" s="81"/>
      <c r="F527" s="31">
        <f t="shared" si="72"/>
      </c>
      <c r="G527" s="303">
        <f>IF(D527="","",VLOOKUP(F527,'Plan Comptable Général Commenté'!$C$5:$D$570,2,0))</f>
      </c>
      <c r="H527" s="82"/>
      <c r="I527" s="281">
        <f>IF(H527="","",VLOOKUP(H527,'Comptes Analytiques'!$A$8:$B$51,2,0))</f>
      </c>
      <c r="J527" s="33"/>
      <c r="K527" s="84"/>
      <c r="L527" s="84"/>
      <c r="M527" s="305"/>
      <c r="N527" s="255">
        <f t="shared" si="77"/>
        <v>0</v>
      </c>
      <c r="O527" s="261">
        <f t="shared" si="78"/>
        <v>0</v>
      </c>
      <c r="P527" s="260">
        <f t="shared" si="73"/>
        <v>0</v>
      </c>
      <c r="Q527" s="261">
        <f t="shared" si="74"/>
        <v>0</v>
      </c>
      <c r="R527" s="260">
        <f t="shared" si="75"/>
        <v>0</v>
      </c>
      <c r="S527" s="261">
        <f t="shared" si="76"/>
        <v>0</v>
      </c>
      <c r="T527" s="258">
        <f t="shared" si="79"/>
        <v>0</v>
      </c>
      <c r="U527" s="259">
        <f t="shared" si="80"/>
        <v>0</v>
      </c>
    </row>
    <row r="528" spans="1:21" ht="20.25">
      <c r="A528" s="78"/>
      <c r="B528" s="270"/>
      <c r="C528" s="79"/>
      <c r="D528" s="80"/>
      <c r="E528" s="81"/>
      <c r="F528" s="31">
        <f t="shared" si="72"/>
      </c>
      <c r="G528" s="303">
        <f>IF(D528="","",VLOOKUP(F528,'Plan Comptable Général Commenté'!$C$5:$D$570,2,0))</f>
      </c>
      <c r="H528" s="82"/>
      <c r="I528" s="281">
        <f>IF(H528="","",VLOOKUP(H528,'Comptes Analytiques'!$A$8:$B$51,2,0))</f>
      </c>
      <c r="J528" s="33"/>
      <c r="K528" s="84"/>
      <c r="L528" s="84"/>
      <c r="M528" s="305"/>
      <c r="N528" s="255">
        <f t="shared" si="77"/>
        <v>0</v>
      </c>
      <c r="O528" s="261">
        <f t="shared" si="78"/>
        <v>0</v>
      </c>
      <c r="P528" s="260">
        <f t="shared" si="73"/>
        <v>0</v>
      </c>
      <c r="Q528" s="261">
        <f t="shared" si="74"/>
        <v>0</v>
      </c>
      <c r="R528" s="260">
        <f t="shared" si="75"/>
        <v>0</v>
      </c>
      <c r="S528" s="261">
        <f t="shared" si="76"/>
        <v>0</v>
      </c>
      <c r="T528" s="258">
        <f t="shared" si="79"/>
        <v>0</v>
      </c>
      <c r="U528" s="259">
        <f t="shared" si="80"/>
        <v>0</v>
      </c>
    </row>
    <row r="529" spans="1:21" ht="20.25">
      <c r="A529" s="78"/>
      <c r="B529" s="270"/>
      <c r="C529" s="79"/>
      <c r="D529" s="80"/>
      <c r="E529" s="81"/>
      <c r="F529" s="31">
        <f t="shared" si="72"/>
      </c>
      <c r="G529" s="303">
        <f>IF(D529="","",VLOOKUP(F529,'Plan Comptable Général Commenté'!$C$5:$D$570,2,0))</f>
      </c>
      <c r="H529" s="82"/>
      <c r="I529" s="281">
        <f>IF(H529="","",VLOOKUP(H529,'Comptes Analytiques'!$A$8:$B$51,2,0))</f>
      </c>
      <c r="J529" s="33"/>
      <c r="K529" s="84"/>
      <c r="L529" s="84"/>
      <c r="M529" s="305"/>
      <c r="N529" s="255">
        <f t="shared" si="77"/>
        <v>0</v>
      </c>
      <c r="O529" s="261">
        <f t="shared" si="78"/>
        <v>0</v>
      </c>
      <c r="P529" s="260">
        <f t="shared" si="73"/>
        <v>0</v>
      </c>
      <c r="Q529" s="261">
        <f t="shared" si="74"/>
        <v>0</v>
      </c>
      <c r="R529" s="260">
        <f t="shared" si="75"/>
        <v>0</v>
      </c>
      <c r="S529" s="261">
        <f t="shared" si="76"/>
        <v>0</v>
      </c>
      <c r="T529" s="258">
        <f t="shared" si="79"/>
        <v>0</v>
      </c>
      <c r="U529" s="259">
        <f t="shared" si="80"/>
        <v>0</v>
      </c>
    </row>
    <row r="530" spans="1:21" ht="20.25">
      <c r="A530" s="78"/>
      <c r="B530" s="270"/>
      <c r="C530" s="79"/>
      <c r="D530" s="80"/>
      <c r="E530" s="81"/>
      <c r="F530" s="31">
        <f t="shared" si="72"/>
      </c>
      <c r="G530" s="303">
        <f>IF(D530="","",VLOOKUP(F530,'Plan Comptable Général Commenté'!$C$5:$D$570,2,0))</f>
      </c>
      <c r="H530" s="82"/>
      <c r="I530" s="281">
        <f>IF(H530="","",VLOOKUP(H530,'Comptes Analytiques'!$A$8:$B$51,2,0))</f>
      </c>
      <c r="J530" s="33"/>
      <c r="K530" s="84"/>
      <c r="L530" s="84"/>
      <c r="M530" s="305"/>
      <c r="N530" s="255">
        <f t="shared" si="77"/>
        <v>0</v>
      </c>
      <c r="O530" s="261">
        <f t="shared" si="78"/>
        <v>0</v>
      </c>
      <c r="P530" s="260">
        <f t="shared" si="73"/>
        <v>0</v>
      </c>
      <c r="Q530" s="261">
        <f t="shared" si="74"/>
        <v>0</v>
      </c>
      <c r="R530" s="260">
        <f t="shared" si="75"/>
        <v>0</v>
      </c>
      <c r="S530" s="261">
        <f t="shared" si="76"/>
        <v>0</v>
      </c>
      <c r="T530" s="258">
        <f t="shared" si="79"/>
        <v>0</v>
      </c>
      <c r="U530" s="259">
        <f t="shared" si="80"/>
        <v>0</v>
      </c>
    </row>
    <row r="531" spans="1:21" ht="20.25">
      <c r="A531" s="78"/>
      <c r="B531" s="270"/>
      <c r="C531" s="79"/>
      <c r="D531" s="80"/>
      <c r="E531" s="81"/>
      <c r="F531" s="31">
        <f t="shared" si="72"/>
      </c>
      <c r="G531" s="303">
        <f>IF(D531="","",VLOOKUP(F531,'Plan Comptable Général Commenté'!$C$5:$D$570,2,0))</f>
      </c>
      <c r="H531" s="82"/>
      <c r="I531" s="281">
        <f>IF(H531="","",VLOOKUP(H531,'Comptes Analytiques'!$A$8:$B$51,2,0))</f>
      </c>
      <c r="J531" s="33"/>
      <c r="K531" s="84"/>
      <c r="L531" s="84"/>
      <c r="M531" s="305"/>
      <c r="N531" s="255">
        <f t="shared" si="77"/>
        <v>0</v>
      </c>
      <c r="O531" s="261">
        <f t="shared" si="78"/>
        <v>0</v>
      </c>
      <c r="P531" s="260">
        <f t="shared" si="73"/>
        <v>0</v>
      </c>
      <c r="Q531" s="261">
        <f t="shared" si="74"/>
        <v>0</v>
      </c>
      <c r="R531" s="260">
        <f t="shared" si="75"/>
        <v>0</v>
      </c>
      <c r="S531" s="261">
        <f t="shared" si="76"/>
        <v>0</v>
      </c>
      <c r="T531" s="258">
        <f t="shared" si="79"/>
        <v>0</v>
      </c>
      <c r="U531" s="259">
        <f t="shared" si="80"/>
        <v>0</v>
      </c>
    </row>
    <row r="532" spans="1:21" ht="20.25">
      <c r="A532" s="78"/>
      <c r="B532" s="270"/>
      <c r="C532" s="79"/>
      <c r="D532" s="80"/>
      <c r="E532" s="81"/>
      <c r="F532" s="31">
        <f t="shared" si="72"/>
      </c>
      <c r="G532" s="303">
        <f>IF(D532="","",VLOOKUP(F532,'Plan Comptable Général Commenté'!$C$5:$D$570,2,0))</f>
      </c>
      <c r="H532" s="82"/>
      <c r="I532" s="281">
        <f>IF(H532="","",VLOOKUP(H532,'Comptes Analytiques'!$A$8:$B$51,2,0))</f>
      </c>
      <c r="J532" s="33"/>
      <c r="K532" s="84"/>
      <c r="L532" s="84"/>
      <c r="M532" s="305"/>
      <c r="N532" s="255">
        <f t="shared" si="77"/>
        <v>0</v>
      </c>
      <c r="O532" s="261">
        <f t="shared" si="78"/>
        <v>0</v>
      </c>
      <c r="P532" s="260">
        <f t="shared" si="73"/>
        <v>0</v>
      </c>
      <c r="Q532" s="261">
        <f t="shared" si="74"/>
        <v>0</v>
      </c>
      <c r="R532" s="260">
        <f t="shared" si="75"/>
        <v>0</v>
      </c>
      <c r="S532" s="261">
        <f t="shared" si="76"/>
        <v>0</v>
      </c>
      <c r="T532" s="258">
        <f t="shared" si="79"/>
        <v>0</v>
      </c>
      <c r="U532" s="259">
        <f t="shared" si="80"/>
        <v>0</v>
      </c>
    </row>
    <row r="533" spans="1:21" ht="20.25">
      <c r="A533" s="78"/>
      <c r="B533" s="270"/>
      <c r="C533" s="79"/>
      <c r="D533" s="80"/>
      <c r="E533" s="81"/>
      <c r="F533" s="31">
        <f t="shared" si="72"/>
      </c>
      <c r="G533" s="303">
        <f>IF(D533="","",VLOOKUP(F533,'Plan Comptable Général Commenté'!$C$5:$D$570,2,0))</f>
      </c>
      <c r="H533" s="82"/>
      <c r="I533" s="281">
        <f>IF(H533="","",VLOOKUP(H533,'Comptes Analytiques'!$A$8:$B$51,2,0))</f>
      </c>
      <c r="J533" s="33"/>
      <c r="K533" s="84"/>
      <c r="L533" s="84"/>
      <c r="M533" s="305"/>
      <c r="N533" s="255">
        <f t="shared" si="77"/>
        <v>0</v>
      </c>
      <c r="O533" s="261">
        <f t="shared" si="78"/>
        <v>0</v>
      </c>
      <c r="P533" s="260">
        <f t="shared" si="73"/>
        <v>0</v>
      </c>
      <c r="Q533" s="261">
        <f t="shared" si="74"/>
        <v>0</v>
      </c>
      <c r="R533" s="260">
        <f t="shared" si="75"/>
        <v>0</v>
      </c>
      <c r="S533" s="261">
        <f t="shared" si="76"/>
        <v>0</v>
      </c>
      <c r="T533" s="258">
        <f t="shared" si="79"/>
        <v>0</v>
      </c>
      <c r="U533" s="259">
        <f t="shared" si="80"/>
        <v>0</v>
      </c>
    </row>
    <row r="534" spans="1:21" ht="20.25">
      <c r="A534" s="78"/>
      <c r="B534" s="270"/>
      <c r="C534" s="79"/>
      <c r="D534" s="80"/>
      <c r="E534" s="81"/>
      <c r="F534" s="31">
        <f t="shared" si="72"/>
      </c>
      <c r="G534" s="303">
        <f>IF(D534="","",VLOOKUP(F534,'Plan Comptable Général Commenté'!$C$5:$D$570,2,0))</f>
      </c>
      <c r="H534" s="82"/>
      <c r="I534" s="281">
        <f>IF(H534="","",VLOOKUP(H534,'Comptes Analytiques'!$A$8:$B$51,2,0))</f>
      </c>
      <c r="J534" s="33"/>
      <c r="K534" s="84"/>
      <c r="L534" s="84"/>
      <c r="M534" s="305"/>
      <c r="N534" s="255">
        <f t="shared" si="77"/>
        <v>0</v>
      </c>
      <c r="O534" s="261">
        <f t="shared" si="78"/>
        <v>0</v>
      </c>
      <c r="P534" s="260">
        <f t="shared" si="73"/>
        <v>0</v>
      </c>
      <c r="Q534" s="261">
        <f t="shared" si="74"/>
        <v>0</v>
      </c>
      <c r="R534" s="260">
        <f t="shared" si="75"/>
        <v>0</v>
      </c>
      <c r="S534" s="261">
        <f t="shared" si="76"/>
        <v>0</v>
      </c>
      <c r="T534" s="258">
        <f t="shared" si="79"/>
        <v>0</v>
      </c>
      <c r="U534" s="259">
        <f t="shared" si="80"/>
        <v>0</v>
      </c>
    </row>
    <row r="535" spans="1:21" ht="20.25">
      <c r="A535" s="78"/>
      <c r="B535" s="270"/>
      <c r="C535" s="79"/>
      <c r="D535" s="80"/>
      <c r="E535" s="81"/>
      <c r="F535" s="31">
        <f t="shared" si="72"/>
      </c>
      <c r="G535" s="303">
        <f>IF(D535="","",VLOOKUP(F535,'Plan Comptable Général Commenté'!$C$5:$D$570,2,0))</f>
      </c>
      <c r="H535" s="82"/>
      <c r="I535" s="281">
        <f>IF(H535="","",VLOOKUP(H535,'Comptes Analytiques'!$A$8:$B$51,2,0))</f>
      </c>
      <c r="J535" s="33"/>
      <c r="K535" s="84"/>
      <c r="L535" s="84"/>
      <c r="M535" s="305"/>
      <c r="N535" s="255">
        <f t="shared" si="77"/>
        <v>0</v>
      </c>
      <c r="O535" s="261">
        <f t="shared" si="78"/>
        <v>0</v>
      </c>
      <c r="P535" s="260">
        <f t="shared" si="73"/>
        <v>0</v>
      </c>
      <c r="Q535" s="261">
        <f t="shared" si="74"/>
        <v>0</v>
      </c>
      <c r="R535" s="260">
        <f t="shared" si="75"/>
        <v>0</v>
      </c>
      <c r="S535" s="261">
        <f t="shared" si="76"/>
        <v>0</v>
      </c>
      <c r="T535" s="258">
        <f t="shared" si="79"/>
        <v>0</v>
      </c>
      <c r="U535" s="259">
        <f t="shared" si="80"/>
        <v>0</v>
      </c>
    </row>
    <row r="536" spans="1:21" ht="20.25">
      <c r="A536" s="78"/>
      <c r="B536" s="270"/>
      <c r="C536" s="79"/>
      <c r="D536" s="80"/>
      <c r="E536" s="81"/>
      <c r="F536" s="31">
        <f t="shared" si="72"/>
      </c>
      <c r="G536" s="303">
        <f>IF(D536="","",VLOOKUP(F536,'Plan Comptable Général Commenté'!$C$5:$D$570,2,0))</f>
      </c>
      <c r="H536" s="82"/>
      <c r="I536" s="281">
        <f>IF(H536="","",VLOOKUP(H536,'Comptes Analytiques'!$A$8:$B$51,2,0))</f>
      </c>
      <c r="J536" s="33"/>
      <c r="K536" s="84"/>
      <c r="L536" s="84"/>
      <c r="M536" s="305"/>
      <c r="N536" s="255">
        <f t="shared" si="77"/>
        <v>0</v>
      </c>
      <c r="O536" s="261">
        <f t="shared" si="78"/>
        <v>0</v>
      </c>
      <c r="P536" s="260">
        <f t="shared" si="73"/>
        <v>0</v>
      </c>
      <c r="Q536" s="261">
        <f t="shared" si="74"/>
        <v>0</v>
      </c>
      <c r="R536" s="260">
        <f t="shared" si="75"/>
        <v>0</v>
      </c>
      <c r="S536" s="261">
        <f t="shared" si="76"/>
        <v>0</v>
      </c>
      <c r="T536" s="258">
        <f t="shared" si="79"/>
        <v>0</v>
      </c>
      <c r="U536" s="259">
        <f t="shared" si="80"/>
        <v>0</v>
      </c>
    </row>
    <row r="537" spans="1:21" ht="20.25">
      <c r="A537" s="78"/>
      <c r="B537" s="270"/>
      <c r="C537" s="79"/>
      <c r="D537" s="80"/>
      <c r="E537" s="81"/>
      <c r="F537" s="31">
        <f t="shared" si="72"/>
      </c>
      <c r="G537" s="303">
        <f>IF(D537="","",VLOOKUP(F537,'Plan Comptable Général Commenté'!$C$5:$D$570,2,0))</f>
      </c>
      <c r="H537" s="82"/>
      <c r="I537" s="281">
        <f>IF(H537="","",VLOOKUP(H537,'Comptes Analytiques'!$A$8:$B$51,2,0))</f>
      </c>
      <c r="J537" s="33"/>
      <c r="K537" s="84"/>
      <c r="L537" s="84"/>
      <c r="M537" s="305"/>
      <c r="N537" s="255">
        <f t="shared" si="77"/>
        <v>0</v>
      </c>
      <c r="O537" s="261">
        <f t="shared" si="78"/>
        <v>0</v>
      </c>
      <c r="P537" s="260">
        <f t="shared" si="73"/>
        <v>0</v>
      </c>
      <c r="Q537" s="261">
        <f t="shared" si="74"/>
        <v>0</v>
      </c>
      <c r="R537" s="260">
        <f t="shared" si="75"/>
        <v>0</v>
      </c>
      <c r="S537" s="261">
        <f t="shared" si="76"/>
        <v>0</v>
      </c>
      <c r="T537" s="258">
        <f t="shared" si="79"/>
        <v>0</v>
      </c>
      <c r="U537" s="259">
        <f t="shared" si="80"/>
        <v>0</v>
      </c>
    </row>
    <row r="538" spans="1:21" ht="20.25">
      <c r="A538" s="78"/>
      <c r="B538" s="270"/>
      <c r="C538" s="79"/>
      <c r="D538" s="80"/>
      <c r="E538" s="81"/>
      <c r="F538" s="31">
        <f t="shared" si="72"/>
      </c>
      <c r="G538" s="303">
        <f>IF(D538="","",VLOOKUP(F538,'Plan Comptable Général Commenté'!$C$5:$D$570,2,0))</f>
      </c>
      <c r="H538" s="82"/>
      <c r="I538" s="281">
        <f>IF(H538="","",VLOOKUP(H538,'Comptes Analytiques'!$A$8:$B$51,2,0))</f>
      </c>
      <c r="J538" s="33"/>
      <c r="K538" s="84"/>
      <c r="L538" s="84"/>
      <c r="M538" s="305"/>
      <c r="N538" s="255">
        <f t="shared" si="77"/>
        <v>0</v>
      </c>
      <c r="O538" s="261">
        <f t="shared" si="78"/>
        <v>0</v>
      </c>
      <c r="P538" s="260">
        <f t="shared" si="73"/>
        <v>0</v>
      </c>
      <c r="Q538" s="261">
        <f t="shared" si="74"/>
        <v>0</v>
      </c>
      <c r="R538" s="260">
        <f t="shared" si="75"/>
        <v>0</v>
      </c>
      <c r="S538" s="261">
        <f t="shared" si="76"/>
        <v>0</v>
      </c>
      <c r="T538" s="258">
        <f t="shared" si="79"/>
        <v>0</v>
      </c>
      <c r="U538" s="259">
        <f t="shared" si="80"/>
        <v>0</v>
      </c>
    </row>
    <row r="539" spans="1:21" ht="20.25">
      <c r="A539" s="78"/>
      <c r="B539" s="270"/>
      <c r="C539" s="79"/>
      <c r="D539" s="80"/>
      <c r="E539" s="81"/>
      <c r="F539" s="31">
        <f t="shared" si="72"/>
      </c>
      <c r="G539" s="303">
        <f>IF(D539="","",VLOOKUP(F539,'Plan Comptable Général Commenté'!$C$5:$D$570,2,0))</f>
      </c>
      <c r="H539" s="82"/>
      <c r="I539" s="281">
        <f>IF(H539="","",VLOOKUP(H539,'Comptes Analytiques'!$A$8:$B$51,2,0))</f>
      </c>
      <c r="J539" s="33"/>
      <c r="K539" s="84"/>
      <c r="L539" s="84"/>
      <c r="M539" s="305"/>
      <c r="N539" s="255">
        <f t="shared" si="77"/>
        <v>0</v>
      </c>
      <c r="O539" s="261">
        <f t="shared" si="78"/>
        <v>0</v>
      </c>
      <c r="P539" s="260">
        <f t="shared" si="73"/>
        <v>0</v>
      </c>
      <c r="Q539" s="261">
        <f t="shared" si="74"/>
        <v>0</v>
      </c>
      <c r="R539" s="260">
        <f t="shared" si="75"/>
        <v>0</v>
      </c>
      <c r="S539" s="261">
        <f t="shared" si="76"/>
        <v>0</v>
      </c>
      <c r="T539" s="258">
        <f t="shared" si="79"/>
        <v>0</v>
      </c>
      <c r="U539" s="259">
        <f t="shared" si="80"/>
        <v>0</v>
      </c>
    </row>
    <row r="540" spans="1:21" ht="20.25">
      <c r="A540" s="78"/>
      <c r="B540" s="270"/>
      <c r="C540" s="79"/>
      <c r="D540" s="80"/>
      <c r="E540" s="81"/>
      <c r="F540" s="31">
        <f t="shared" si="72"/>
      </c>
      <c r="G540" s="303">
        <f>IF(D540="","",VLOOKUP(F540,'Plan Comptable Général Commenté'!$C$5:$D$570,2,0))</f>
      </c>
      <c r="H540" s="82"/>
      <c r="I540" s="281">
        <f>IF(H540="","",VLOOKUP(H540,'Comptes Analytiques'!$A$8:$B$51,2,0))</f>
      </c>
      <c r="J540" s="33"/>
      <c r="K540" s="84"/>
      <c r="L540" s="84"/>
      <c r="M540" s="305"/>
      <c r="N540" s="255">
        <f t="shared" si="77"/>
        <v>0</v>
      </c>
      <c r="O540" s="261">
        <f t="shared" si="78"/>
        <v>0</v>
      </c>
      <c r="P540" s="260">
        <f t="shared" si="73"/>
        <v>0</v>
      </c>
      <c r="Q540" s="261">
        <f t="shared" si="74"/>
        <v>0</v>
      </c>
      <c r="R540" s="260">
        <f t="shared" si="75"/>
        <v>0</v>
      </c>
      <c r="S540" s="261">
        <f t="shared" si="76"/>
        <v>0</v>
      </c>
      <c r="T540" s="258">
        <f t="shared" si="79"/>
        <v>0</v>
      </c>
      <c r="U540" s="259">
        <f t="shared" si="80"/>
        <v>0</v>
      </c>
    </row>
    <row r="541" spans="1:21" ht="20.25">
      <c r="A541" s="78"/>
      <c r="B541" s="270"/>
      <c r="C541" s="79"/>
      <c r="D541" s="80"/>
      <c r="E541" s="81"/>
      <c r="F541" s="31">
        <f t="shared" si="72"/>
      </c>
      <c r="G541" s="303">
        <f>IF(D541="","",VLOOKUP(F541,'Plan Comptable Général Commenté'!$C$5:$D$570,2,0))</f>
      </c>
      <c r="H541" s="82"/>
      <c r="I541" s="281">
        <f>IF(H541="","",VLOOKUP(H541,'Comptes Analytiques'!$A$8:$B$51,2,0))</f>
      </c>
      <c r="J541" s="33"/>
      <c r="K541" s="84"/>
      <c r="L541" s="84"/>
      <c r="M541" s="305"/>
      <c r="N541" s="255">
        <f t="shared" si="77"/>
        <v>0</v>
      </c>
      <c r="O541" s="261">
        <f t="shared" si="78"/>
        <v>0</v>
      </c>
      <c r="P541" s="260">
        <f t="shared" si="73"/>
        <v>0</v>
      </c>
      <c r="Q541" s="261">
        <f t="shared" si="74"/>
        <v>0</v>
      </c>
      <c r="R541" s="260">
        <f t="shared" si="75"/>
        <v>0</v>
      </c>
      <c r="S541" s="261">
        <f t="shared" si="76"/>
        <v>0</v>
      </c>
      <c r="T541" s="258">
        <f t="shared" si="79"/>
        <v>0</v>
      </c>
      <c r="U541" s="259">
        <f t="shared" si="80"/>
        <v>0</v>
      </c>
    </row>
    <row r="542" spans="1:21" ht="20.25">
      <c r="A542" s="78"/>
      <c r="B542" s="270"/>
      <c r="C542" s="79"/>
      <c r="D542" s="80"/>
      <c r="E542" s="81"/>
      <c r="F542" s="31">
        <f t="shared" si="72"/>
      </c>
      <c r="G542" s="303">
        <f>IF(D542="","",VLOOKUP(F542,'Plan Comptable Général Commenté'!$C$5:$D$570,2,0))</f>
      </c>
      <c r="H542" s="82"/>
      <c r="I542" s="281">
        <f>IF(H542="","",VLOOKUP(H542,'Comptes Analytiques'!$A$8:$B$51,2,0))</f>
      </c>
      <c r="J542" s="33"/>
      <c r="K542" s="84"/>
      <c r="L542" s="84"/>
      <c r="M542" s="305"/>
      <c r="N542" s="255">
        <f t="shared" si="77"/>
        <v>0</v>
      </c>
      <c r="O542" s="261">
        <f t="shared" si="78"/>
        <v>0</v>
      </c>
      <c r="P542" s="260">
        <f t="shared" si="73"/>
        <v>0</v>
      </c>
      <c r="Q542" s="261">
        <f t="shared" si="74"/>
        <v>0</v>
      </c>
      <c r="R542" s="260">
        <f t="shared" si="75"/>
        <v>0</v>
      </c>
      <c r="S542" s="261">
        <f t="shared" si="76"/>
        <v>0</v>
      </c>
      <c r="T542" s="258">
        <f t="shared" si="79"/>
        <v>0</v>
      </c>
      <c r="U542" s="259">
        <f t="shared" si="80"/>
        <v>0</v>
      </c>
    </row>
    <row r="543" spans="1:21" ht="20.25">
      <c r="A543" s="78"/>
      <c r="B543" s="270"/>
      <c r="C543" s="79"/>
      <c r="D543" s="80"/>
      <c r="E543" s="81"/>
      <c r="F543" s="31">
        <f t="shared" si="72"/>
      </c>
      <c r="G543" s="303">
        <f>IF(D543="","",VLOOKUP(F543,'Plan Comptable Général Commenté'!$C$5:$D$570,2,0))</f>
      </c>
      <c r="H543" s="82"/>
      <c r="I543" s="281">
        <f>IF(H543="","",VLOOKUP(H543,'Comptes Analytiques'!$A$8:$B$51,2,0))</f>
      </c>
      <c r="J543" s="33"/>
      <c r="K543" s="84"/>
      <c r="L543" s="84"/>
      <c r="M543" s="305"/>
      <c r="N543" s="255">
        <f t="shared" si="77"/>
        <v>0</v>
      </c>
      <c r="O543" s="261">
        <f t="shared" si="78"/>
        <v>0</v>
      </c>
      <c r="P543" s="260">
        <f t="shared" si="73"/>
        <v>0</v>
      </c>
      <c r="Q543" s="261">
        <f t="shared" si="74"/>
        <v>0</v>
      </c>
      <c r="R543" s="260">
        <f t="shared" si="75"/>
        <v>0</v>
      </c>
      <c r="S543" s="261">
        <f t="shared" si="76"/>
        <v>0</v>
      </c>
      <c r="T543" s="258">
        <f t="shared" si="79"/>
        <v>0</v>
      </c>
      <c r="U543" s="259">
        <f t="shared" si="80"/>
        <v>0</v>
      </c>
    </row>
    <row r="544" spans="1:21" ht="20.25">
      <c r="A544" s="78"/>
      <c r="B544" s="270"/>
      <c r="C544" s="79"/>
      <c r="D544" s="80"/>
      <c r="E544" s="81"/>
      <c r="F544" s="31">
        <f t="shared" si="72"/>
      </c>
      <c r="G544" s="303">
        <f>IF(D544="","",VLOOKUP(F544,'Plan Comptable Général Commenté'!$C$5:$D$570,2,0))</f>
      </c>
      <c r="H544" s="82"/>
      <c r="I544" s="281">
        <f>IF(H544="","",VLOOKUP(H544,'Comptes Analytiques'!$A$8:$B$51,2,0))</f>
      </c>
      <c r="J544" s="33"/>
      <c r="K544" s="84"/>
      <c r="L544" s="84"/>
      <c r="M544" s="305"/>
      <c r="N544" s="255">
        <f t="shared" si="77"/>
        <v>0</v>
      </c>
      <c r="O544" s="261">
        <f t="shared" si="78"/>
        <v>0</v>
      </c>
      <c r="P544" s="260">
        <f t="shared" si="73"/>
        <v>0</v>
      </c>
      <c r="Q544" s="261">
        <f t="shared" si="74"/>
        <v>0</v>
      </c>
      <c r="R544" s="260">
        <f t="shared" si="75"/>
        <v>0</v>
      </c>
      <c r="S544" s="261">
        <f t="shared" si="76"/>
        <v>0</v>
      </c>
      <c r="T544" s="258">
        <f t="shared" si="79"/>
        <v>0</v>
      </c>
      <c r="U544" s="259">
        <f t="shared" si="80"/>
        <v>0</v>
      </c>
    </row>
    <row r="545" spans="1:21" ht="20.25">
      <c r="A545" s="78"/>
      <c r="B545" s="270"/>
      <c r="C545" s="79"/>
      <c r="D545" s="80"/>
      <c r="E545" s="81"/>
      <c r="F545" s="31">
        <f t="shared" si="72"/>
      </c>
      <c r="G545" s="303">
        <f>IF(D545="","",VLOOKUP(F545,'Plan Comptable Général Commenté'!$C$5:$D$570,2,0))</f>
      </c>
      <c r="H545" s="82"/>
      <c r="I545" s="281">
        <f>IF(H545="","",VLOOKUP(H545,'Comptes Analytiques'!$A$8:$B$51,2,0))</f>
      </c>
      <c r="J545" s="33"/>
      <c r="K545" s="84"/>
      <c r="L545" s="84"/>
      <c r="M545" s="305"/>
      <c r="N545" s="255">
        <f t="shared" si="77"/>
        <v>0</v>
      </c>
      <c r="O545" s="261">
        <f t="shared" si="78"/>
        <v>0</v>
      </c>
      <c r="P545" s="260">
        <f t="shared" si="73"/>
        <v>0</v>
      </c>
      <c r="Q545" s="261">
        <f t="shared" si="74"/>
        <v>0</v>
      </c>
      <c r="R545" s="260">
        <f t="shared" si="75"/>
        <v>0</v>
      </c>
      <c r="S545" s="261">
        <f t="shared" si="76"/>
        <v>0</v>
      </c>
      <c r="T545" s="258">
        <f t="shared" si="79"/>
        <v>0</v>
      </c>
      <c r="U545" s="259">
        <f t="shared" si="80"/>
        <v>0</v>
      </c>
    </row>
    <row r="546" spans="1:21" ht="20.25">
      <c r="A546" s="78"/>
      <c r="B546" s="270"/>
      <c r="C546" s="79"/>
      <c r="D546" s="80"/>
      <c r="E546" s="81"/>
      <c r="F546" s="31">
        <f t="shared" si="72"/>
      </c>
      <c r="G546" s="303">
        <f>IF(D546="","",VLOOKUP(F546,'Plan Comptable Général Commenté'!$C$5:$D$570,2,0))</f>
      </c>
      <c r="H546" s="82"/>
      <c r="I546" s="281">
        <f>IF(H546="","",VLOOKUP(H546,'Comptes Analytiques'!$A$8:$B$51,2,0))</f>
      </c>
      <c r="J546" s="33"/>
      <c r="K546" s="84"/>
      <c r="L546" s="84"/>
      <c r="M546" s="305"/>
      <c r="N546" s="255">
        <f t="shared" si="77"/>
        <v>0</v>
      </c>
      <c r="O546" s="261">
        <f t="shared" si="78"/>
        <v>0</v>
      </c>
      <c r="P546" s="260">
        <f t="shared" si="73"/>
        <v>0</v>
      </c>
      <c r="Q546" s="261">
        <f t="shared" si="74"/>
        <v>0</v>
      </c>
      <c r="R546" s="260">
        <f t="shared" si="75"/>
        <v>0</v>
      </c>
      <c r="S546" s="261">
        <f t="shared" si="76"/>
        <v>0</v>
      </c>
      <c r="T546" s="258">
        <f t="shared" si="79"/>
        <v>0</v>
      </c>
      <c r="U546" s="259">
        <f t="shared" si="80"/>
        <v>0</v>
      </c>
    </row>
    <row r="547" spans="1:21" ht="20.25">
      <c r="A547" s="78"/>
      <c r="B547" s="270"/>
      <c r="C547" s="79"/>
      <c r="D547" s="80"/>
      <c r="E547" s="81"/>
      <c r="F547" s="31">
        <f t="shared" si="72"/>
      </c>
      <c r="G547" s="303">
        <f>IF(D547="","",VLOOKUP(F547,'Plan Comptable Général Commenté'!$C$5:$D$570,2,0))</f>
      </c>
      <c r="H547" s="82"/>
      <c r="I547" s="281">
        <f>IF(H547="","",VLOOKUP(H547,'Comptes Analytiques'!$A$8:$B$51,2,0))</f>
      </c>
      <c r="J547" s="33"/>
      <c r="K547" s="84"/>
      <c r="L547" s="84"/>
      <c r="M547" s="305"/>
      <c r="N547" s="255">
        <f t="shared" si="77"/>
        <v>0</v>
      </c>
      <c r="O547" s="261">
        <f t="shared" si="78"/>
        <v>0</v>
      </c>
      <c r="P547" s="260">
        <f t="shared" si="73"/>
        <v>0</v>
      </c>
      <c r="Q547" s="261">
        <f t="shared" si="74"/>
        <v>0</v>
      </c>
      <c r="R547" s="260">
        <f t="shared" si="75"/>
        <v>0</v>
      </c>
      <c r="S547" s="261">
        <f t="shared" si="76"/>
        <v>0</v>
      </c>
      <c r="T547" s="258">
        <f t="shared" si="79"/>
        <v>0</v>
      </c>
      <c r="U547" s="259">
        <f t="shared" si="80"/>
        <v>0</v>
      </c>
    </row>
    <row r="548" spans="1:21" ht="20.25">
      <c r="A548" s="78"/>
      <c r="B548" s="270"/>
      <c r="C548" s="79"/>
      <c r="D548" s="80"/>
      <c r="E548" s="81"/>
      <c r="F548" s="31">
        <f t="shared" si="72"/>
      </c>
      <c r="G548" s="303">
        <f>IF(D548="","",VLOOKUP(F548,'Plan Comptable Général Commenté'!$C$5:$D$570,2,0))</f>
      </c>
      <c r="H548" s="82"/>
      <c r="I548" s="281">
        <f>IF(H548="","",VLOOKUP(H548,'Comptes Analytiques'!$A$8:$B$51,2,0))</f>
      </c>
      <c r="J548" s="33"/>
      <c r="K548" s="84"/>
      <c r="L548" s="84"/>
      <c r="M548" s="305"/>
      <c r="N548" s="255">
        <f t="shared" si="77"/>
        <v>0</v>
      </c>
      <c r="O548" s="261">
        <f t="shared" si="78"/>
        <v>0</v>
      </c>
      <c r="P548" s="260">
        <f t="shared" si="73"/>
        <v>0</v>
      </c>
      <c r="Q548" s="261">
        <f t="shared" si="74"/>
        <v>0</v>
      </c>
      <c r="R548" s="260">
        <f t="shared" si="75"/>
        <v>0</v>
      </c>
      <c r="S548" s="261">
        <f t="shared" si="76"/>
        <v>0</v>
      </c>
      <c r="T548" s="258">
        <f t="shared" si="79"/>
        <v>0</v>
      </c>
      <c r="U548" s="259">
        <f t="shared" si="80"/>
        <v>0</v>
      </c>
    </row>
    <row r="549" spans="1:21" ht="20.25">
      <c r="A549" s="78"/>
      <c r="B549" s="270"/>
      <c r="C549" s="79"/>
      <c r="D549" s="80"/>
      <c r="E549" s="81"/>
      <c r="F549" s="31">
        <f t="shared" si="72"/>
      </c>
      <c r="G549" s="303">
        <f>IF(D549="","",VLOOKUP(F549,'Plan Comptable Général Commenté'!$C$5:$D$570,2,0))</f>
      </c>
      <c r="H549" s="82"/>
      <c r="I549" s="281">
        <f>IF(H549="","",VLOOKUP(H549,'Comptes Analytiques'!$A$8:$B$51,2,0))</f>
      </c>
      <c r="J549" s="33"/>
      <c r="K549" s="84"/>
      <c r="L549" s="84"/>
      <c r="M549" s="305"/>
      <c r="N549" s="255">
        <f t="shared" si="77"/>
        <v>0</v>
      </c>
      <c r="O549" s="261">
        <f t="shared" si="78"/>
        <v>0</v>
      </c>
      <c r="P549" s="260">
        <f t="shared" si="73"/>
        <v>0</v>
      </c>
      <c r="Q549" s="261">
        <f t="shared" si="74"/>
        <v>0</v>
      </c>
      <c r="R549" s="260">
        <f t="shared" si="75"/>
        <v>0</v>
      </c>
      <c r="S549" s="261">
        <f t="shared" si="76"/>
        <v>0</v>
      </c>
      <c r="T549" s="258">
        <f t="shared" si="79"/>
        <v>0</v>
      </c>
      <c r="U549" s="259">
        <f t="shared" si="80"/>
        <v>0</v>
      </c>
    </row>
    <row r="550" spans="1:21" ht="20.25">
      <c r="A550" s="78"/>
      <c r="B550" s="270"/>
      <c r="C550" s="79"/>
      <c r="D550" s="80"/>
      <c r="E550" s="81"/>
      <c r="F550" s="31">
        <f t="shared" si="72"/>
      </c>
      <c r="G550" s="303">
        <f>IF(D550="","",VLOOKUP(F550,'Plan Comptable Général Commenté'!$C$5:$D$570,2,0))</f>
      </c>
      <c r="H550" s="82"/>
      <c r="I550" s="281">
        <f>IF(H550="","",VLOOKUP(H550,'Comptes Analytiques'!$A$8:$B$51,2,0))</f>
      </c>
      <c r="J550" s="33"/>
      <c r="K550" s="84"/>
      <c r="L550" s="84"/>
      <c r="M550" s="305"/>
      <c r="N550" s="255">
        <f t="shared" si="77"/>
        <v>0</v>
      </c>
      <c r="O550" s="261">
        <f t="shared" si="78"/>
        <v>0</v>
      </c>
      <c r="P550" s="260">
        <f t="shared" si="73"/>
        <v>0</v>
      </c>
      <c r="Q550" s="261">
        <f t="shared" si="74"/>
        <v>0</v>
      </c>
      <c r="R550" s="260">
        <f t="shared" si="75"/>
        <v>0</v>
      </c>
      <c r="S550" s="261">
        <f t="shared" si="76"/>
        <v>0</v>
      </c>
      <c r="T550" s="258">
        <f t="shared" si="79"/>
        <v>0</v>
      </c>
      <c r="U550" s="259">
        <f t="shared" si="80"/>
        <v>0</v>
      </c>
    </row>
    <row r="551" spans="1:21" ht="20.25">
      <c r="A551" s="78"/>
      <c r="B551" s="270"/>
      <c r="C551" s="79"/>
      <c r="D551" s="80"/>
      <c r="E551" s="81"/>
      <c r="F551" s="31">
        <f t="shared" si="72"/>
      </c>
      <c r="G551" s="303">
        <f>IF(D551="","",VLOOKUP(F551,'Plan Comptable Général Commenté'!$C$5:$D$570,2,0))</f>
      </c>
      <c r="H551" s="82"/>
      <c r="I551" s="281">
        <f>IF(H551="","",VLOOKUP(H551,'Comptes Analytiques'!$A$8:$B$51,2,0))</f>
      </c>
      <c r="J551" s="33"/>
      <c r="K551" s="84"/>
      <c r="L551" s="84"/>
      <c r="M551" s="305"/>
      <c r="N551" s="255">
        <f t="shared" si="77"/>
        <v>0</v>
      </c>
      <c r="O551" s="261">
        <f t="shared" si="78"/>
        <v>0</v>
      </c>
      <c r="P551" s="260">
        <f t="shared" si="73"/>
        <v>0</v>
      </c>
      <c r="Q551" s="261">
        <f t="shared" si="74"/>
        <v>0</v>
      </c>
      <c r="R551" s="260">
        <f t="shared" si="75"/>
        <v>0</v>
      </c>
      <c r="S551" s="261">
        <f t="shared" si="76"/>
        <v>0</v>
      </c>
      <c r="T551" s="258">
        <f t="shared" si="79"/>
        <v>0</v>
      </c>
      <c r="U551" s="259">
        <f t="shared" si="80"/>
        <v>0</v>
      </c>
    </row>
    <row r="552" spans="1:21" ht="20.25">
      <c r="A552" s="78"/>
      <c r="B552" s="270"/>
      <c r="C552" s="79"/>
      <c r="D552" s="80"/>
      <c r="E552" s="81"/>
      <c r="F552" s="31">
        <f t="shared" si="72"/>
      </c>
      <c r="G552" s="303">
        <f>IF(D552="","",VLOOKUP(F552,'Plan Comptable Général Commenté'!$C$5:$D$570,2,0))</f>
      </c>
      <c r="H552" s="82"/>
      <c r="I552" s="281">
        <f>IF(H552="","",VLOOKUP(H552,'Comptes Analytiques'!$A$8:$B$51,2,0))</f>
      </c>
      <c r="J552" s="33"/>
      <c r="K552" s="84"/>
      <c r="L552" s="84"/>
      <c r="M552" s="305"/>
      <c r="N552" s="255">
        <f t="shared" si="77"/>
        <v>0</v>
      </c>
      <c r="O552" s="261">
        <f t="shared" si="78"/>
        <v>0</v>
      </c>
      <c r="P552" s="260">
        <f t="shared" si="73"/>
        <v>0</v>
      </c>
      <c r="Q552" s="261">
        <f t="shared" si="74"/>
        <v>0</v>
      </c>
      <c r="R552" s="260">
        <f t="shared" si="75"/>
        <v>0</v>
      </c>
      <c r="S552" s="261">
        <f t="shared" si="76"/>
        <v>0</v>
      </c>
      <c r="T552" s="258">
        <f t="shared" si="79"/>
        <v>0</v>
      </c>
      <c r="U552" s="259">
        <f t="shared" si="80"/>
        <v>0</v>
      </c>
    </row>
    <row r="553" spans="1:21" ht="20.25">
      <c r="A553" s="78"/>
      <c r="B553" s="270"/>
      <c r="C553" s="79"/>
      <c r="D553" s="80"/>
      <c r="E553" s="81"/>
      <c r="F553" s="31">
        <f t="shared" si="72"/>
      </c>
      <c r="G553" s="303">
        <f>IF(D553="","",VLOOKUP(F553,'Plan Comptable Général Commenté'!$C$5:$D$570,2,0))</f>
      </c>
      <c r="H553" s="82"/>
      <c r="I553" s="281">
        <f>IF(H553="","",VLOOKUP(H553,'Comptes Analytiques'!$A$8:$B$51,2,0))</f>
      </c>
      <c r="J553" s="33"/>
      <c r="K553" s="84"/>
      <c r="L553" s="84"/>
      <c r="M553" s="305"/>
      <c r="N553" s="255">
        <f t="shared" si="77"/>
        <v>0</v>
      </c>
      <c r="O553" s="261">
        <f t="shared" si="78"/>
        <v>0</v>
      </c>
      <c r="P553" s="260">
        <f t="shared" si="73"/>
        <v>0</v>
      </c>
      <c r="Q553" s="261">
        <f t="shared" si="74"/>
        <v>0</v>
      </c>
      <c r="R553" s="260">
        <f t="shared" si="75"/>
        <v>0</v>
      </c>
      <c r="S553" s="261">
        <f t="shared" si="76"/>
        <v>0</v>
      </c>
      <c r="T553" s="258">
        <f t="shared" si="79"/>
        <v>0</v>
      </c>
      <c r="U553" s="259">
        <f t="shared" si="80"/>
        <v>0</v>
      </c>
    </row>
    <row r="554" spans="1:21" ht="20.25">
      <c r="A554" s="78"/>
      <c r="B554" s="270"/>
      <c r="C554" s="79"/>
      <c r="D554" s="80"/>
      <c r="E554" s="81"/>
      <c r="F554" s="31">
        <f t="shared" si="72"/>
      </c>
      <c r="G554" s="303">
        <f>IF(D554="","",VLOOKUP(F554,'Plan Comptable Général Commenté'!$C$5:$D$570,2,0))</f>
      </c>
      <c r="H554" s="82"/>
      <c r="I554" s="281">
        <f>IF(H554="","",VLOOKUP(H554,'Comptes Analytiques'!$A$8:$B$51,2,0))</f>
      </c>
      <c r="J554" s="33"/>
      <c r="K554" s="84"/>
      <c r="L554" s="84"/>
      <c r="M554" s="305"/>
      <c r="N554" s="255">
        <f t="shared" si="77"/>
        <v>0</v>
      </c>
      <c r="O554" s="261">
        <f t="shared" si="78"/>
        <v>0</v>
      </c>
      <c r="P554" s="260">
        <f t="shared" si="73"/>
        <v>0</v>
      </c>
      <c r="Q554" s="261">
        <f t="shared" si="74"/>
        <v>0</v>
      </c>
      <c r="R554" s="260">
        <f t="shared" si="75"/>
        <v>0</v>
      </c>
      <c r="S554" s="261">
        <f t="shared" si="76"/>
        <v>0</v>
      </c>
      <c r="T554" s="258">
        <f t="shared" si="79"/>
        <v>0</v>
      </c>
      <c r="U554" s="259">
        <f t="shared" si="80"/>
        <v>0</v>
      </c>
    </row>
    <row r="555" spans="1:21" ht="20.25">
      <c r="A555" s="78"/>
      <c r="B555" s="270"/>
      <c r="C555" s="79"/>
      <c r="D555" s="80"/>
      <c r="E555" s="81"/>
      <c r="F555" s="31">
        <f t="shared" si="72"/>
      </c>
      <c r="G555" s="303">
        <f>IF(D555="","",VLOOKUP(F555,'Plan Comptable Général Commenté'!$C$5:$D$570,2,0))</f>
      </c>
      <c r="H555" s="82"/>
      <c r="I555" s="281">
        <f>IF(H555="","",VLOOKUP(H555,'Comptes Analytiques'!$A$8:$B$51,2,0))</f>
      </c>
      <c r="J555" s="33"/>
      <c r="K555" s="84"/>
      <c r="L555" s="84"/>
      <c r="M555" s="305"/>
      <c r="N555" s="255">
        <f t="shared" si="77"/>
        <v>0</v>
      </c>
      <c r="O555" s="261">
        <f t="shared" si="78"/>
        <v>0</v>
      </c>
      <c r="P555" s="260">
        <f t="shared" si="73"/>
        <v>0</v>
      </c>
      <c r="Q555" s="261">
        <f t="shared" si="74"/>
        <v>0</v>
      </c>
      <c r="R555" s="260">
        <f t="shared" si="75"/>
        <v>0</v>
      </c>
      <c r="S555" s="261">
        <f t="shared" si="76"/>
        <v>0</v>
      </c>
      <c r="T555" s="258">
        <f t="shared" si="79"/>
        <v>0</v>
      </c>
      <c r="U555" s="259">
        <f t="shared" si="80"/>
        <v>0</v>
      </c>
    </row>
    <row r="556" spans="1:21" ht="20.25">
      <c r="A556" s="78"/>
      <c r="B556" s="270"/>
      <c r="C556" s="79"/>
      <c r="D556" s="80"/>
      <c r="E556" s="81"/>
      <c r="F556" s="31">
        <f t="shared" si="72"/>
      </c>
      <c r="G556" s="303">
        <f>IF(D556="","",VLOOKUP(F556,'Plan Comptable Général Commenté'!$C$5:$D$570,2,0))</f>
      </c>
      <c r="H556" s="82"/>
      <c r="I556" s="281">
        <f>IF(H556="","",VLOOKUP(H556,'Comptes Analytiques'!$A$8:$B$51,2,0))</f>
      </c>
      <c r="J556" s="33"/>
      <c r="K556" s="84"/>
      <c r="L556" s="84"/>
      <c r="M556" s="305"/>
      <c r="N556" s="255">
        <f t="shared" si="77"/>
        <v>0</v>
      </c>
      <c r="O556" s="261">
        <f t="shared" si="78"/>
        <v>0</v>
      </c>
      <c r="P556" s="260">
        <f t="shared" si="73"/>
        <v>0</v>
      </c>
      <c r="Q556" s="261">
        <f t="shared" si="74"/>
        <v>0</v>
      </c>
      <c r="R556" s="260">
        <f t="shared" si="75"/>
        <v>0</v>
      </c>
      <c r="S556" s="261">
        <f t="shared" si="76"/>
        <v>0</v>
      </c>
      <c r="T556" s="258">
        <f t="shared" si="79"/>
        <v>0</v>
      </c>
      <c r="U556" s="259">
        <f t="shared" si="80"/>
        <v>0</v>
      </c>
    </row>
    <row r="557" spans="1:21" ht="20.25">
      <c r="A557" s="78"/>
      <c r="B557" s="270"/>
      <c r="C557" s="79"/>
      <c r="D557" s="80"/>
      <c r="E557" s="81"/>
      <c r="F557" s="31">
        <f t="shared" si="72"/>
      </c>
      <c r="G557" s="303">
        <f>IF(D557="","",VLOOKUP(F557,'Plan Comptable Général Commenté'!$C$5:$D$570,2,0))</f>
      </c>
      <c r="H557" s="82"/>
      <c r="I557" s="281">
        <f>IF(H557="","",VLOOKUP(H557,'Comptes Analytiques'!$A$8:$B$51,2,0))</f>
      </c>
      <c r="J557" s="33"/>
      <c r="K557" s="84"/>
      <c r="L557" s="84"/>
      <c r="M557" s="305"/>
      <c r="N557" s="255">
        <f t="shared" si="77"/>
        <v>0</v>
      </c>
      <c r="O557" s="261">
        <f t="shared" si="78"/>
        <v>0</v>
      </c>
      <c r="P557" s="260">
        <f t="shared" si="73"/>
        <v>0</v>
      </c>
      <c r="Q557" s="261">
        <f t="shared" si="74"/>
        <v>0</v>
      </c>
      <c r="R557" s="260">
        <f t="shared" si="75"/>
        <v>0</v>
      </c>
      <c r="S557" s="261">
        <f t="shared" si="76"/>
        <v>0</v>
      </c>
      <c r="T557" s="258">
        <f t="shared" si="79"/>
        <v>0</v>
      </c>
      <c r="U557" s="259">
        <f t="shared" si="80"/>
        <v>0</v>
      </c>
    </row>
    <row r="558" spans="1:21" ht="20.25">
      <c r="A558" s="78"/>
      <c r="B558" s="270"/>
      <c r="C558" s="79"/>
      <c r="D558" s="80"/>
      <c r="E558" s="81"/>
      <c r="F558" s="31">
        <f t="shared" si="72"/>
      </c>
      <c r="G558" s="303">
        <f>IF(D558="","",VLOOKUP(F558,'Plan Comptable Général Commenté'!$C$5:$D$570,2,0))</f>
      </c>
      <c r="H558" s="82"/>
      <c r="I558" s="281">
        <f>IF(H558="","",VLOOKUP(H558,'Comptes Analytiques'!$A$8:$B$51,2,0))</f>
      </c>
      <c r="J558" s="33"/>
      <c r="K558" s="84"/>
      <c r="L558" s="84"/>
      <c r="M558" s="305"/>
      <c r="N558" s="255">
        <f t="shared" si="77"/>
        <v>0</v>
      </c>
      <c r="O558" s="261">
        <f t="shared" si="78"/>
        <v>0</v>
      </c>
      <c r="P558" s="260">
        <f t="shared" si="73"/>
        <v>0</v>
      </c>
      <c r="Q558" s="261">
        <f t="shared" si="74"/>
        <v>0</v>
      </c>
      <c r="R558" s="260">
        <f t="shared" si="75"/>
        <v>0</v>
      </c>
      <c r="S558" s="261">
        <f t="shared" si="76"/>
        <v>0</v>
      </c>
      <c r="T558" s="258">
        <f t="shared" si="79"/>
        <v>0</v>
      </c>
      <c r="U558" s="259">
        <f t="shared" si="80"/>
        <v>0</v>
      </c>
    </row>
    <row r="559" spans="1:21" ht="20.25">
      <c r="A559" s="78"/>
      <c r="B559" s="270"/>
      <c r="C559" s="79"/>
      <c r="D559" s="80"/>
      <c r="E559" s="81"/>
      <c r="F559" s="31">
        <f t="shared" si="72"/>
      </c>
      <c r="G559" s="303">
        <f>IF(D559="","",VLOOKUP(F559,'Plan Comptable Général Commenté'!$C$5:$D$570,2,0))</f>
      </c>
      <c r="H559" s="82"/>
      <c r="I559" s="281">
        <f>IF(H559="","",VLOOKUP(H559,'Comptes Analytiques'!$A$8:$B$51,2,0))</f>
      </c>
      <c r="J559" s="33"/>
      <c r="K559" s="84"/>
      <c r="L559" s="84"/>
      <c r="M559" s="305"/>
      <c r="N559" s="255">
        <f t="shared" si="77"/>
        <v>0</v>
      </c>
      <c r="O559" s="261">
        <f t="shared" si="78"/>
        <v>0</v>
      </c>
      <c r="P559" s="260">
        <f t="shared" si="73"/>
        <v>0</v>
      </c>
      <c r="Q559" s="261">
        <f t="shared" si="74"/>
        <v>0</v>
      </c>
      <c r="R559" s="260">
        <f t="shared" si="75"/>
        <v>0</v>
      </c>
      <c r="S559" s="261">
        <f t="shared" si="76"/>
        <v>0</v>
      </c>
      <c r="T559" s="258">
        <f t="shared" si="79"/>
        <v>0</v>
      </c>
      <c r="U559" s="259">
        <f t="shared" si="80"/>
        <v>0</v>
      </c>
    </row>
    <row r="560" spans="1:21" ht="20.25">
      <c r="A560" s="78"/>
      <c r="B560" s="270"/>
      <c r="C560" s="79"/>
      <c r="D560" s="80"/>
      <c r="E560" s="81"/>
      <c r="F560" s="31">
        <f t="shared" si="72"/>
      </c>
      <c r="G560" s="303">
        <f>IF(D560="","",VLOOKUP(F560,'Plan Comptable Général Commenté'!$C$5:$D$570,2,0))</f>
      </c>
      <c r="H560" s="82"/>
      <c r="I560" s="281">
        <f>IF(H560="","",VLOOKUP(H560,'Comptes Analytiques'!$A$8:$B$51,2,0))</f>
      </c>
      <c r="J560" s="33"/>
      <c r="K560" s="84"/>
      <c r="L560" s="84"/>
      <c r="M560" s="305"/>
      <c r="N560" s="255">
        <f t="shared" si="77"/>
        <v>0</v>
      </c>
      <c r="O560" s="261">
        <f t="shared" si="78"/>
        <v>0</v>
      </c>
      <c r="P560" s="260">
        <f t="shared" si="73"/>
        <v>0</v>
      </c>
      <c r="Q560" s="261">
        <f t="shared" si="74"/>
        <v>0</v>
      </c>
      <c r="R560" s="260">
        <f t="shared" si="75"/>
        <v>0</v>
      </c>
      <c r="S560" s="261">
        <f t="shared" si="76"/>
        <v>0</v>
      </c>
      <c r="T560" s="258">
        <f t="shared" si="79"/>
        <v>0</v>
      </c>
      <c r="U560" s="259">
        <f t="shared" si="80"/>
        <v>0</v>
      </c>
    </row>
    <row r="561" spans="1:21" ht="20.25">
      <c r="A561" s="78"/>
      <c r="B561" s="270"/>
      <c r="C561" s="79"/>
      <c r="D561" s="80"/>
      <c r="E561" s="81"/>
      <c r="F561" s="31">
        <f t="shared" si="72"/>
      </c>
      <c r="G561" s="303">
        <f>IF(D561="","",VLOOKUP(F561,'Plan Comptable Général Commenté'!$C$5:$D$570,2,0))</f>
      </c>
      <c r="H561" s="82"/>
      <c r="I561" s="281">
        <f>IF(H561="","",VLOOKUP(H561,'Comptes Analytiques'!$A$8:$B$51,2,0))</f>
      </c>
      <c r="J561" s="33"/>
      <c r="K561" s="84"/>
      <c r="L561" s="84"/>
      <c r="M561" s="305"/>
      <c r="N561" s="255">
        <f t="shared" si="77"/>
        <v>0</v>
      </c>
      <c r="O561" s="261">
        <f t="shared" si="78"/>
        <v>0</v>
      </c>
      <c r="P561" s="260">
        <f t="shared" si="73"/>
        <v>0</v>
      </c>
      <c r="Q561" s="261">
        <f t="shared" si="74"/>
        <v>0</v>
      </c>
      <c r="R561" s="260">
        <f t="shared" si="75"/>
        <v>0</v>
      </c>
      <c r="S561" s="261">
        <f t="shared" si="76"/>
        <v>0</v>
      </c>
      <c r="T561" s="258">
        <f t="shared" si="79"/>
        <v>0</v>
      </c>
      <c r="U561" s="259">
        <f t="shared" si="80"/>
        <v>0</v>
      </c>
    </row>
    <row r="562" spans="1:21" ht="20.25">
      <c r="A562" s="78"/>
      <c r="B562" s="270"/>
      <c r="C562" s="79"/>
      <c r="D562" s="80"/>
      <c r="E562" s="81"/>
      <c r="F562" s="31">
        <f t="shared" si="72"/>
      </c>
      <c r="G562" s="303">
        <f>IF(D562="","",VLOOKUP(F562,'Plan Comptable Général Commenté'!$C$5:$D$570,2,0))</f>
      </c>
      <c r="H562" s="82"/>
      <c r="I562" s="281">
        <f>IF(H562="","",VLOOKUP(H562,'Comptes Analytiques'!$A$8:$B$51,2,0))</f>
      </c>
      <c r="J562" s="33"/>
      <c r="K562" s="84"/>
      <c r="L562" s="84"/>
      <c r="M562" s="305"/>
      <c r="N562" s="255">
        <f t="shared" si="77"/>
        <v>0</v>
      </c>
      <c r="O562" s="261">
        <f t="shared" si="78"/>
        <v>0</v>
      </c>
      <c r="P562" s="260">
        <f t="shared" si="73"/>
        <v>0</v>
      </c>
      <c r="Q562" s="261">
        <f t="shared" si="74"/>
        <v>0</v>
      </c>
      <c r="R562" s="260">
        <f t="shared" si="75"/>
        <v>0</v>
      </c>
      <c r="S562" s="261">
        <f t="shared" si="76"/>
        <v>0</v>
      </c>
      <c r="T562" s="258">
        <f t="shared" si="79"/>
        <v>0</v>
      </c>
      <c r="U562" s="259">
        <f t="shared" si="80"/>
        <v>0</v>
      </c>
    </row>
    <row r="563" spans="1:21" ht="20.25">
      <c r="A563" s="78"/>
      <c r="B563" s="270"/>
      <c r="C563" s="79"/>
      <c r="D563" s="80"/>
      <c r="E563" s="81"/>
      <c r="F563" s="31">
        <f t="shared" si="72"/>
      </c>
      <c r="G563" s="303">
        <f>IF(D563="","",VLOOKUP(F563,'Plan Comptable Général Commenté'!$C$5:$D$570,2,0))</f>
      </c>
      <c r="H563" s="82"/>
      <c r="I563" s="281">
        <f>IF(H563="","",VLOOKUP(H563,'Comptes Analytiques'!$A$8:$B$51,2,0))</f>
      </c>
      <c r="J563" s="33"/>
      <c r="K563" s="84"/>
      <c r="L563" s="84"/>
      <c r="M563" s="305"/>
      <c r="N563" s="255">
        <f t="shared" si="77"/>
        <v>0</v>
      </c>
      <c r="O563" s="261">
        <f t="shared" si="78"/>
        <v>0</v>
      </c>
      <c r="P563" s="260">
        <f t="shared" si="73"/>
        <v>0</v>
      </c>
      <c r="Q563" s="261">
        <f t="shared" si="74"/>
        <v>0</v>
      </c>
      <c r="R563" s="260">
        <f t="shared" si="75"/>
        <v>0</v>
      </c>
      <c r="S563" s="261">
        <f t="shared" si="76"/>
        <v>0</v>
      </c>
      <c r="T563" s="258">
        <f t="shared" si="79"/>
        <v>0</v>
      </c>
      <c r="U563" s="259">
        <f t="shared" si="80"/>
        <v>0</v>
      </c>
    </row>
    <row r="564" spans="1:21" ht="20.25">
      <c r="A564" s="78"/>
      <c r="B564" s="270"/>
      <c r="C564" s="79"/>
      <c r="D564" s="80"/>
      <c r="E564" s="81"/>
      <c r="F564" s="31">
        <f t="shared" si="72"/>
      </c>
      <c r="G564" s="303">
        <f>IF(D564="","",VLOOKUP(F564,'Plan Comptable Général Commenté'!$C$5:$D$570,2,0))</f>
      </c>
      <c r="H564" s="82"/>
      <c r="I564" s="281">
        <f>IF(H564="","",VLOOKUP(H564,'Comptes Analytiques'!$A$8:$B$51,2,0))</f>
      </c>
      <c r="J564" s="33"/>
      <c r="K564" s="84"/>
      <c r="L564" s="84"/>
      <c r="M564" s="305"/>
      <c r="N564" s="255">
        <f t="shared" si="77"/>
        <v>0</v>
      </c>
      <c r="O564" s="261">
        <f t="shared" si="78"/>
        <v>0</v>
      </c>
      <c r="P564" s="260">
        <f t="shared" si="73"/>
        <v>0</v>
      </c>
      <c r="Q564" s="261">
        <f t="shared" si="74"/>
        <v>0</v>
      </c>
      <c r="R564" s="260">
        <f t="shared" si="75"/>
        <v>0</v>
      </c>
      <c r="S564" s="261">
        <f t="shared" si="76"/>
        <v>0</v>
      </c>
      <c r="T564" s="258">
        <f t="shared" si="79"/>
        <v>0</v>
      </c>
      <c r="U564" s="259">
        <f t="shared" si="80"/>
        <v>0</v>
      </c>
    </row>
    <row r="565" spans="1:21" ht="20.25">
      <c r="A565" s="78"/>
      <c r="B565" s="270"/>
      <c r="C565" s="79"/>
      <c r="D565" s="80"/>
      <c r="E565" s="81"/>
      <c r="F565" s="31">
        <f t="shared" si="72"/>
      </c>
      <c r="G565" s="303">
        <f>IF(D565="","",VLOOKUP(F565,'Plan Comptable Général Commenté'!$C$5:$D$570,2,0))</f>
      </c>
      <c r="H565" s="82"/>
      <c r="I565" s="281">
        <f>IF(H565="","",VLOOKUP(H565,'Comptes Analytiques'!$A$8:$B$51,2,0))</f>
      </c>
      <c r="J565" s="33"/>
      <c r="K565" s="84"/>
      <c r="L565" s="84"/>
      <c r="M565" s="305"/>
      <c r="N565" s="255">
        <f t="shared" si="77"/>
        <v>0</v>
      </c>
      <c r="O565" s="261">
        <f t="shared" si="78"/>
        <v>0</v>
      </c>
      <c r="P565" s="260">
        <f t="shared" si="73"/>
        <v>0</v>
      </c>
      <c r="Q565" s="261">
        <f t="shared" si="74"/>
        <v>0</v>
      </c>
      <c r="R565" s="260">
        <f t="shared" si="75"/>
        <v>0</v>
      </c>
      <c r="S565" s="261">
        <f t="shared" si="76"/>
        <v>0</v>
      </c>
      <c r="T565" s="258">
        <f t="shared" si="79"/>
        <v>0</v>
      </c>
      <c r="U565" s="259">
        <f t="shared" si="80"/>
        <v>0</v>
      </c>
    </row>
    <row r="566" spans="1:21" ht="20.25">
      <c r="A566" s="78"/>
      <c r="B566" s="270"/>
      <c r="C566" s="79"/>
      <c r="D566" s="80"/>
      <c r="E566" s="81"/>
      <c r="F566" s="31">
        <f t="shared" si="72"/>
      </c>
      <c r="G566" s="303">
        <f>IF(D566="","",VLOOKUP(F566,'Plan Comptable Général Commenté'!$C$5:$D$570,2,0))</f>
      </c>
      <c r="H566" s="82"/>
      <c r="I566" s="281">
        <f>IF(H566="","",VLOOKUP(H566,'Comptes Analytiques'!$A$8:$B$51,2,0))</f>
      </c>
      <c r="J566" s="33"/>
      <c r="K566" s="84"/>
      <c r="L566" s="84"/>
      <c r="M566" s="305"/>
      <c r="N566" s="255">
        <f t="shared" si="77"/>
        <v>0</v>
      </c>
      <c r="O566" s="261">
        <f t="shared" si="78"/>
        <v>0</v>
      </c>
      <c r="P566" s="260">
        <f t="shared" si="73"/>
        <v>0</v>
      </c>
      <c r="Q566" s="261">
        <f t="shared" si="74"/>
        <v>0</v>
      </c>
      <c r="R566" s="260">
        <f t="shared" si="75"/>
        <v>0</v>
      </c>
      <c r="S566" s="261">
        <f t="shared" si="76"/>
        <v>0</v>
      </c>
      <c r="T566" s="258">
        <f t="shared" si="79"/>
        <v>0</v>
      </c>
      <c r="U566" s="259">
        <f t="shared" si="80"/>
        <v>0</v>
      </c>
    </row>
    <row r="567" spans="1:21" ht="20.25">
      <c r="A567" s="78"/>
      <c r="B567" s="270"/>
      <c r="C567" s="79"/>
      <c r="D567" s="80"/>
      <c r="E567" s="81"/>
      <c r="F567" s="31">
        <f t="shared" si="72"/>
      </c>
      <c r="G567" s="303">
        <f>IF(D567="","",VLOOKUP(F567,'Plan Comptable Général Commenté'!$C$5:$D$570,2,0))</f>
      </c>
      <c r="H567" s="82"/>
      <c r="I567" s="281">
        <f>IF(H567="","",VLOOKUP(H567,'Comptes Analytiques'!$A$8:$B$51,2,0))</f>
      </c>
      <c r="J567" s="33"/>
      <c r="K567" s="84"/>
      <c r="L567" s="84"/>
      <c r="M567" s="305"/>
      <c r="N567" s="255">
        <f t="shared" si="77"/>
        <v>0</v>
      </c>
      <c r="O567" s="261">
        <f t="shared" si="78"/>
        <v>0</v>
      </c>
      <c r="P567" s="260">
        <f t="shared" si="73"/>
        <v>0</v>
      </c>
      <c r="Q567" s="261">
        <f t="shared" si="74"/>
        <v>0</v>
      </c>
      <c r="R567" s="260">
        <f t="shared" si="75"/>
        <v>0</v>
      </c>
      <c r="S567" s="261">
        <f t="shared" si="76"/>
        <v>0</v>
      </c>
      <c r="T567" s="258">
        <f t="shared" si="79"/>
        <v>0</v>
      </c>
      <c r="U567" s="259">
        <f t="shared" si="80"/>
        <v>0</v>
      </c>
    </row>
    <row r="568" spans="1:21" ht="20.25">
      <c r="A568" s="78"/>
      <c r="B568" s="270"/>
      <c r="C568" s="79"/>
      <c r="D568" s="80"/>
      <c r="E568" s="81"/>
      <c r="F568" s="31">
        <f t="shared" si="72"/>
      </c>
      <c r="G568" s="303">
        <f>IF(D568="","",VLOOKUP(F568,'Plan Comptable Général Commenté'!$C$5:$D$570,2,0))</f>
      </c>
      <c r="H568" s="82"/>
      <c r="I568" s="281">
        <f>IF(H568="","",VLOOKUP(H568,'Comptes Analytiques'!$A$8:$B$51,2,0))</f>
      </c>
      <c r="J568" s="33"/>
      <c r="K568" s="84"/>
      <c r="L568" s="84"/>
      <c r="M568" s="305"/>
      <c r="N568" s="255">
        <f t="shared" si="77"/>
        <v>0</v>
      </c>
      <c r="O568" s="261">
        <f t="shared" si="78"/>
        <v>0</v>
      </c>
      <c r="P568" s="260">
        <f t="shared" si="73"/>
        <v>0</v>
      </c>
      <c r="Q568" s="261">
        <f t="shared" si="74"/>
        <v>0</v>
      </c>
      <c r="R568" s="260">
        <f t="shared" si="75"/>
        <v>0</v>
      </c>
      <c r="S568" s="261">
        <f t="shared" si="76"/>
        <v>0</v>
      </c>
      <c r="T568" s="258">
        <f t="shared" si="79"/>
        <v>0</v>
      </c>
      <c r="U568" s="259">
        <f t="shared" si="80"/>
        <v>0</v>
      </c>
    </row>
    <row r="569" spans="1:21" ht="20.25">
      <c r="A569" s="78"/>
      <c r="B569" s="270"/>
      <c r="C569" s="79"/>
      <c r="D569" s="80"/>
      <c r="E569" s="81"/>
      <c r="F569" s="31">
        <f t="shared" si="72"/>
      </c>
      <c r="G569" s="303">
        <f>IF(D569="","",VLOOKUP(F569,'Plan Comptable Général Commenté'!$C$5:$D$570,2,0))</f>
      </c>
      <c r="H569" s="82"/>
      <c r="I569" s="281">
        <f>IF(H569="","",VLOOKUP(H569,'Comptes Analytiques'!$A$8:$B$51,2,0))</f>
      </c>
      <c r="J569" s="33"/>
      <c r="K569" s="84"/>
      <c r="L569" s="84"/>
      <c r="M569" s="305"/>
      <c r="N569" s="255">
        <f t="shared" si="77"/>
        <v>0</v>
      </c>
      <c r="O569" s="261">
        <f t="shared" si="78"/>
        <v>0</v>
      </c>
      <c r="P569" s="260">
        <f t="shared" si="73"/>
        <v>0</v>
      </c>
      <c r="Q569" s="261">
        <f t="shared" si="74"/>
        <v>0</v>
      </c>
      <c r="R569" s="260">
        <f t="shared" si="75"/>
        <v>0</v>
      </c>
      <c r="S569" s="261">
        <f t="shared" si="76"/>
        <v>0</v>
      </c>
      <c r="T569" s="258">
        <f t="shared" si="79"/>
        <v>0</v>
      </c>
      <c r="U569" s="259">
        <f t="shared" si="80"/>
        <v>0</v>
      </c>
    </row>
    <row r="570" spans="1:21" ht="20.25">
      <c r="A570" s="78"/>
      <c r="B570" s="270"/>
      <c r="C570" s="79"/>
      <c r="D570" s="80"/>
      <c r="E570" s="81"/>
      <c r="F570" s="31">
        <f t="shared" si="72"/>
      </c>
      <c r="G570" s="303">
        <f>IF(D570="","",VLOOKUP(F570,'Plan Comptable Général Commenté'!$C$5:$D$570,2,0))</f>
      </c>
      <c r="H570" s="82"/>
      <c r="I570" s="281">
        <f>IF(H570="","",VLOOKUP(H570,'Comptes Analytiques'!$A$8:$B$51,2,0))</f>
      </c>
      <c r="J570" s="33"/>
      <c r="K570" s="84"/>
      <c r="L570" s="84"/>
      <c r="M570" s="305"/>
      <c r="N570" s="255">
        <f t="shared" si="77"/>
        <v>0</v>
      </c>
      <c r="O570" s="261">
        <f t="shared" si="78"/>
        <v>0</v>
      </c>
      <c r="P570" s="260">
        <f t="shared" si="73"/>
        <v>0</v>
      </c>
      <c r="Q570" s="261">
        <f t="shared" si="74"/>
        <v>0</v>
      </c>
      <c r="R570" s="260">
        <f t="shared" si="75"/>
        <v>0</v>
      </c>
      <c r="S570" s="261">
        <f t="shared" si="76"/>
        <v>0</v>
      </c>
      <c r="T570" s="258">
        <f t="shared" si="79"/>
        <v>0</v>
      </c>
      <c r="U570" s="259">
        <f t="shared" si="80"/>
        <v>0</v>
      </c>
    </row>
    <row r="571" spans="1:21" ht="20.25">
      <c r="A571" s="78"/>
      <c r="B571" s="270"/>
      <c r="C571" s="79"/>
      <c r="D571" s="80"/>
      <c r="E571" s="81"/>
      <c r="F571" s="31">
        <f t="shared" si="72"/>
      </c>
      <c r="G571" s="303">
        <f>IF(D571="","",VLOOKUP(F571,'Plan Comptable Général Commenté'!$C$5:$D$570,2,0))</f>
      </c>
      <c r="H571" s="82"/>
      <c r="I571" s="281">
        <f>IF(H571="","",VLOOKUP(H571,'Comptes Analytiques'!$A$8:$B$51,2,0))</f>
      </c>
      <c r="J571" s="33"/>
      <c r="K571" s="84"/>
      <c r="L571" s="84"/>
      <c r="M571" s="305"/>
      <c r="N571" s="255">
        <f t="shared" si="77"/>
        <v>0</v>
      </c>
      <c r="O571" s="261">
        <f t="shared" si="78"/>
        <v>0</v>
      </c>
      <c r="P571" s="260">
        <f t="shared" si="73"/>
        <v>0</v>
      </c>
      <c r="Q571" s="261">
        <f t="shared" si="74"/>
        <v>0</v>
      </c>
      <c r="R571" s="260">
        <f t="shared" si="75"/>
        <v>0</v>
      </c>
      <c r="S571" s="261">
        <f t="shared" si="76"/>
        <v>0</v>
      </c>
      <c r="T571" s="258">
        <f t="shared" si="79"/>
        <v>0</v>
      </c>
      <c r="U571" s="259">
        <f t="shared" si="80"/>
        <v>0</v>
      </c>
    </row>
    <row r="572" spans="1:21" ht="20.25">
      <c r="A572" s="78"/>
      <c r="B572" s="270"/>
      <c r="C572" s="79"/>
      <c r="D572" s="80"/>
      <c r="E572" s="81"/>
      <c r="F572" s="31">
        <f t="shared" si="72"/>
      </c>
      <c r="G572" s="303">
        <f>IF(D572="","",VLOOKUP(F572,'Plan Comptable Général Commenté'!$C$5:$D$570,2,0))</f>
      </c>
      <c r="H572" s="82"/>
      <c r="I572" s="281">
        <f>IF(H572="","",VLOOKUP(H572,'Comptes Analytiques'!$A$8:$B$51,2,0))</f>
      </c>
      <c r="J572" s="33"/>
      <c r="K572" s="84"/>
      <c r="L572" s="84"/>
      <c r="M572" s="305"/>
      <c r="N572" s="255">
        <f t="shared" si="77"/>
        <v>0</v>
      </c>
      <c r="O572" s="261">
        <f t="shared" si="78"/>
        <v>0</v>
      </c>
      <c r="P572" s="260">
        <f t="shared" si="73"/>
        <v>0</v>
      </c>
      <c r="Q572" s="261">
        <f t="shared" si="74"/>
        <v>0</v>
      </c>
      <c r="R572" s="260">
        <f t="shared" si="75"/>
        <v>0</v>
      </c>
      <c r="S572" s="261">
        <f t="shared" si="76"/>
        <v>0</v>
      </c>
      <c r="T572" s="258">
        <f t="shared" si="79"/>
        <v>0</v>
      </c>
      <c r="U572" s="259">
        <f t="shared" si="80"/>
        <v>0</v>
      </c>
    </row>
    <row r="573" spans="1:21" ht="20.25">
      <c r="A573" s="78"/>
      <c r="B573" s="270"/>
      <c r="C573" s="79"/>
      <c r="D573" s="80"/>
      <c r="E573" s="81"/>
      <c r="F573" s="31">
        <f t="shared" si="72"/>
      </c>
      <c r="G573" s="303">
        <f>IF(D573="","",VLOOKUP(F573,'Plan Comptable Général Commenté'!$C$5:$D$570,2,0))</f>
      </c>
      <c r="H573" s="82"/>
      <c r="I573" s="281">
        <f>IF(H573="","",VLOOKUP(H573,'Comptes Analytiques'!$A$8:$B$51,2,0))</f>
      </c>
      <c r="J573" s="33"/>
      <c r="K573" s="84"/>
      <c r="L573" s="84"/>
      <c r="M573" s="305"/>
      <c r="N573" s="255">
        <f t="shared" si="77"/>
        <v>0</v>
      </c>
      <c r="O573" s="261">
        <f t="shared" si="78"/>
        <v>0</v>
      </c>
      <c r="P573" s="260">
        <f t="shared" si="73"/>
        <v>0</v>
      </c>
      <c r="Q573" s="261">
        <f t="shared" si="74"/>
        <v>0</v>
      </c>
      <c r="R573" s="260">
        <f t="shared" si="75"/>
        <v>0</v>
      </c>
      <c r="S573" s="261">
        <f t="shared" si="76"/>
        <v>0</v>
      </c>
      <c r="T573" s="258">
        <f t="shared" si="79"/>
        <v>0</v>
      </c>
      <c r="U573" s="259">
        <f t="shared" si="80"/>
        <v>0</v>
      </c>
    </row>
    <row r="574" spans="1:21" ht="20.25">
      <c r="A574" s="78"/>
      <c r="B574" s="270"/>
      <c r="C574" s="79"/>
      <c r="D574" s="80"/>
      <c r="E574" s="81"/>
      <c r="F574" s="31">
        <f t="shared" si="72"/>
      </c>
      <c r="G574" s="303">
        <f>IF(D574="","",VLOOKUP(F574,'Plan Comptable Général Commenté'!$C$5:$D$570,2,0))</f>
      </c>
      <c r="H574" s="82"/>
      <c r="I574" s="281">
        <f>IF(H574="","",VLOOKUP(H574,'Comptes Analytiques'!$A$8:$B$51,2,0))</f>
      </c>
      <c r="J574" s="33"/>
      <c r="K574" s="84"/>
      <c r="L574" s="84"/>
      <c r="M574" s="305"/>
      <c r="N574" s="255">
        <f t="shared" si="77"/>
        <v>0</v>
      </c>
      <c r="O574" s="261">
        <f t="shared" si="78"/>
        <v>0</v>
      </c>
      <c r="P574" s="260">
        <f t="shared" si="73"/>
        <v>0</v>
      </c>
      <c r="Q574" s="261">
        <f t="shared" si="74"/>
        <v>0</v>
      </c>
      <c r="R574" s="260">
        <f t="shared" si="75"/>
        <v>0</v>
      </c>
      <c r="S574" s="261">
        <f t="shared" si="76"/>
        <v>0</v>
      </c>
      <c r="T574" s="258">
        <f t="shared" si="79"/>
        <v>0</v>
      </c>
      <c r="U574" s="259">
        <f t="shared" si="80"/>
        <v>0</v>
      </c>
    </row>
    <row r="575" spans="1:21" ht="20.25">
      <c r="A575" s="78"/>
      <c r="B575" s="270"/>
      <c r="C575" s="79"/>
      <c r="D575" s="80"/>
      <c r="E575" s="81"/>
      <c r="F575" s="31">
        <f t="shared" si="72"/>
      </c>
      <c r="G575" s="303">
        <f>IF(D575="","",VLOOKUP(F575,'Plan Comptable Général Commenté'!$C$5:$D$570,2,0))</f>
      </c>
      <c r="H575" s="82"/>
      <c r="I575" s="281">
        <f>IF(H575="","",VLOOKUP(H575,'Comptes Analytiques'!$A$8:$B$51,2,0))</f>
      </c>
      <c r="J575" s="33"/>
      <c r="K575" s="84"/>
      <c r="L575" s="84"/>
      <c r="M575" s="305"/>
      <c r="N575" s="255">
        <f t="shared" si="77"/>
        <v>0</v>
      </c>
      <c r="O575" s="261">
        <f t="shared" si="78"/>
        <v>0</v>
      </c>
      <c r="P575" s="260">
        <f t="shared" si="73"/>
        <v>0</v>
      </c>
      <c r="Q575" s="261">
        <f t="shared" si="74"/>
        <v>0</v>
      </c>
      <c r="R575" s="260">
        <f t="shared" si="75"/>
        <v>0</v>
      </c>
      <c r="S575" s="261">
        <f t="shared" si="76"/>
        <v>0</v>
      </c>
      <c r="T575" s="258">
        <f t="shared" si="79"/>
        <v>0</v>
      </c>
      <c r="U575" s="259">
        <f t="shared" si="80"/>
        <v>0</v>
      </c>
    </row>
    <row r="576" spans="1:21" ht="20.25">
      <c r="A576" s="78"/>
      <c r="B576" s="270"/>
      <c r="C576" s="79"/>
      <c r="D576" s="80"/>
      <c r="E576" s="81"/>
      <c r="F576" s="31">
        <f t="shared" si="72"/>
      </c>
      <c r="G576" s="303">
        <f>IF(D576="","",VLOOKUP(F576,'Plan Comptable Général Commenté'!$C$5:$D$570,2,0))</f>
      </c>
      <c r="H576" s="82"/>
      <c r="I576" s="281">
        <f>IF(H576="","",VLOOKUP(H576,'Comptes Analytiques'!$A$8:$B$51,2,0))</f>
      </c>
      <c r="J576" s="33"/>
      <c r="K576" s="84"/>
      <c r="L576" s="84"/>
      <c r="M576" s="305"/>
      <c r="N576" s="255">
        <f t="shared" si="77"/>
        <v>0</v>
      </c>
      <c r="O576" s="261">
        <f t="shared" si="78"/>
        <v>0</v>
      </c>
      <c r="P576" s="260">
        <f t="shared" si="73"/>
        <v>0</v>
      </c>
      <c r="Q576" s="261">
        <f t="shared" si="74"/>
        <v>0</v>
      </c>
      <c r="R576" s="260">
        <f t="shared" si="75"/>
        <v>0</v>
      </c>
      <c r="S576" s="261">
        <f t="shared" si="76"/>
        <v>0</v>
      </c>
      <c r="T576" s="258">
        <f t="shared" si="79"/>
        <v>0</v>
      </c>
      <c r="U576" s="259">
        <f t="shared" si="80"/>
        <v>0</v>
      </c>
    </row>
    <row r="577" spans="1:21" ht="20.25">
      <c r="A577" s="78"/>
      <c r="B577" s="270"/>
      <c r="C577" s="79"/>
      <c r="D577" s="80"/>
      <c r="E577" s="81"/>
      <c r="F577" s="31">
        <f t="shared" si="72"/>
      </c>
      <c r="G577" s="303">
        <f>IF(D577="","",VLOOKUP(F577,'Plan Comptable Général Commenté'!$C$5:$D$570,2,0))</f>
      </c>
      <c r="H577" s="82"/>
      <c r="I577" s="281">
        <f>IF(H577="","",VLOOKUP(H577,'Comptes Analytiques'!$A$8:$B$51,2,0))</f>
      </c>
      <c r="J577" s="33"/>
      <c r="K577" s="84"/>
      <c r="L577" s="84"/>
      <c r="M577" s="305"/>
      <c r="N577" s="255">
        <f t="shared" si="77"/>
        <v>0</v>
      </c>
      <c r="O577" s="261">
        <f t="shared" si="78"/>
        <v>0</v>
      </c>
      <c r="P577" s="260">
        <f t="shared" si="73"/>
        <v>0</v>
      </c>
      <c r="Q577" s="261">
        <f t="shared" si="74"/>
        <v>0</v>
      </c>
      <c r="R577" s="260">
        <f t="shared" si="75"/>
        <v>0</v>
      </c>
      <c r="S577" s="261">
        <f t="shared" si="76"/>
        <v>0</v>
      </c>
      <c r="T577" s="258">
        <f t="shared" si="79"/>
        <v>0</v>
      </c>
      <c r="U577" s="259">
        <f t="shared" si="80"/>
        <v>0</v>
      </c>
    </row>
    <row r="578" spans="1:21" ht="20.25">
      <c r="A578" s="78"/>
      <c r="B578" s="270"/>
      <c r="C578" s="79"/>
      <c r="D578" s="80"/>
      <c r="E578" s="81"/>
      <c r="F578" s="31">
        <f t="shared" si="72"/>
      </c>
      <c r="G578" s="303">
        <f>IF(D578="","",VLOOKUP(F578,'Plan Comptable Général Commenté'!$C$5:$D$570,2,0))</f>
      </c>
      <c r="H578" s="82"/>
      <c r="I578" s="281">
        <f>IF(H578="","",VLOOKUP(H578,'Comptes Analytiques'!$A$8:$B$51,2,0))</f>
      </c>
      <c r="J578" s="33"/>
      <c r="K578" s="84"/>
      <c r="L578" s="84"/>
      <c r="M578" s="305"/>
      <c r="N578" s="255">
        <f t="shared" si="77"/>
        <v>0</v>
      </c>
      <c r="O578" s="261">
        <f t="shared" si="78"/>
        <v>0</v>
      </c>
      <c r="P578" s="260">
        <f t="shared" si="73"/>
        <v>0</v>
      </c>
      <c r="Q578" s="261">
        <f t="shared" si="74"/>
        <v>0</v>
      </c>
      <c r="R578" s="260">
        <f t="shared" si="75"/>
        <v>0</v>
      </c>
      <c r="S578" s="261">
        <f t="shared" si="76"/>
        <v>0</v>
      </c>
      <c r="T578" s="258">
        <f t="shared" si="79"/>
        <v>0</v>
      </c>
      <c r="U578" s="259">
        <f t="shared" si="80"/>
        <v>0</v>
      </c>
    </row>
    <row r="579" spans="1:21" ht="20.25">
      <c r="A579" s="78"/>
      <c r="B579" s="270"/>
      <c r="C579" s="79"/>
      <c r="D579" s="80"/>
      <c r="E579" s="81"/>
      <c r="F579" s="31">
        <f t="shared" si="72"/>
      </c>
      <c r="G579" s="303">
        <f>IF(D579="","",VLOOKUP(F579,'Plan Comptable Général Commenté'!$C$5:$D$570,2,0))</f>
      </c>
      <c r="H579" s="82"/>
      <c r="I579" s="281">
        <f>IF(H579="","",VLOOKUP(H579,'Comptes Analytiques'!$A$8:$B$51,2,0))</f>
      </c>
      <c r="J579" s="33"/>
      <c r="K579" s="84"/>
      <c r="L579" s="84"/>
      <c r="M579" s="305"/>
      <c r="N579" s="255">
        <f t="shared" si="77"/>
        <v>0</v>
      </c>
      <c r="O579" s="261">
        <f t="shared" si="78"/>
        <v>0</v>
      </c>
      <c r="P579" s="260">
        <f t="shared" si="73"/>
        <v>0</v>
      </c>
      <c r="Q579" s="261">
        <f t="shared" si="74"/>
        <v>0</v>
      </c>
      <c r="R579" s="260">
        <f t="shared" si="75"/>
        <v>0</v>
      </c>
      <c r="S579" s="261">
        <f t="shared" si="76"/>
        <v>0</v>
      </c>
      <c r="T579" s="258">
        <f t="shared" si="79"/>
        <v>0</v>
      </c>
      <c r="U579" s="259">
        <f t="shared" si="80"/>
        <v>0</v>
      </c>
    </row>
    <row r="580" spans="1:21" ht="20.25">
      <c r="A580" s="78"/>
      <c r="B580" s="270"/>
      <c r="C580" s="79"/>
      <c r="D580" s="80"/>
      <c r="E580" s="81"/>
      <c r="F580" s="31">
        <f t="shared" si="72"/>
      </c>
      <c r="G580" s="303">
        <f>IF(D580="","",VLOOKUP(F580,'Plan Comptable Général Commenté'!$C$5:$D$570,2,0))</f>
      </c>
      <c r="H580" s="82"/>
      <c r="I580" s="281">
        <f>IF(H580="","",VLOOKUP(H580,'Comptes Analytiques'!$A$8:$B$51,2,0))</f>
      </c>
      <c r="J580" s="33"/>
      <c r="K580" s="84"/>
      <c r="L580" s="84"/>
      <c r="M580" s="305"/>
      <c r="N580" s="255">
        <f t="shared" si="77"/>
        <v>0</v>
      </c>
      <c r="O580" s="261">
        <f t="shared" si="78"/>
        <v>0</v>
      </c>
      <c r="P580" s="260">
        <f t="shared" si="73"/>
        <v>0</v>
      </c>
      <c r="Q580" s="261">
        <f t="shared" si="74"/>
        <v>0</v>
      </c>
      <c r="R580" s="260">
        <f t="shared" si="75"/>
        <v>0</v>
      </c>
      <c r="S580" s="261">
        <f t="shared" si="76"/>
        <v>0</v>
      </c>
      <c r="T580" s="258">
        <f t="shared" si="79"/>
        <v>0</v>
      </c>
      <c r="U580" s="259">
        <f t="shared" si="80"/>
        <v>0</v>
      </c>
    </row>
    <row r="581" spans="1:21" ht="20.25">
      <c r="A581" s="78"/>
      <c r="B581" s="270"/>
      <c r="C581" s="79"/>
      <c r="D581" s="80"/>
      <c r="E581" s="81"/>
      <c r="F581" s="31">
        <f t="shared" si="72"/>
      </c>
      <c r="G581" s="303">
        <f>IF(D581="","",VLOOKUP(F581,'Plan Comptable Général Commenté'!$C$5:$D$570,2,0))</f>
      </c>
      <c r="H581" s="82"/>
      <c r="I581" s="281">
        <f>IF(H581="","",VLOOKUP(H581,'Comptes Analytiques'!$A$8:$B$51,2,0))</f>
      </c>
      <c r="J581" s="33"/>
      <c r="K581" s="84"/>
      <c r="L581" s="84"/>
      <c r="M581" s="305"/>
      <c r="N581" s="255">
        <f t="shared" si="77"/>
        <v>0</v>
      </c>
      <c r="O581" s="261">
        <f t="shared" si="78"/>
        <v>0</v>
      </c>
      <c r="P581" s="260">
        <f t="shared" si="73"/>
        <v>0</v>
      </c>
      <c r="Q581" s="261">
        <f t="shared" si="74"/>
        <v>0</v>
      </c>
      <c r="R581" s="260">
        <f t="shared" si="75"/>
        <v>0</v>
      </c>
      <c r="S581" s="261">
        <f t="shared" si="76"/>
        <v>0</v>
      </c>
      <c r="T581" s="258">
        <f t="shared" si="79"/>
        <v>0</v>
      </c>
      <c r="U581" s="259">
        <f t="shared" si="80"/>
        <v>0</v>
      </c>
    </row>
    <row r="582" spans="1:21" ht="20.25">
      <c r="A582" s="78"/>
      <c r="B582" s="270"/>
      <c r="C582" s="79"/>
      <c r="D582" s="80"/>
      <c r="E582" s="81"/>
      <c r="F582" s="31">
        <f t="shared" si="72"/>
      </c>
      <c r="G582" s="303">
        <f>IF(D582="","",VLOOKUP(F582,'Plan Comptable Général Commenté'!$C$5:$D$570,2,0))</f>
      </c>
      <c r="H582" s="82"/>
      <c r="I582" s="281">
        <f>IF(H582="","",VLOOKUP(H582,'Comptes Analytiques'!$A$8:$B$51,2,0))</f>
      </c>
      <c r="J582" s="33"/>
      <c r="K582" s="84"/>
      <c r="L582" s="84"/>
      <c r="M582" s="305"/>
      <c r="N582" s="255">
        <f t="shared" si="77"/>
        <v>0</v>
      </c>
      <c r="O582" s="261">
        <f t="shared" si="78"/>
        <v>0</v>
      </c>
      <c r="P582" s="260">
        <f t="shared" si="73"/>
        <v>0</v>
      </c>
      <c r="Q582" s="261">
        <f t="shared" si="74"/>
        <v>0</v>
      </c>
      <c r="R582" s="260">
        <f t="shared" si="75"/>
        <v>0</v>
      </c>
      <c r="S582" s="261">
        <f t="shared" si="76"/>
        <v>0</v>
      </c>
      <c r="T582" s="258">
        <f t="shared" si="79"/>
        <v>0</v>
      </c>
      <c r="U582" s="259">
        <f t="shared" si="80"/>
        <v>0</v>
      </c>
    </row>
    <row r="583" spans="1:21" ht="20.25">
      <c r="A583" s="78"/>
      <c r="B583" s="270"/>
      <c r="C583" s="79"/>
      <c r="D583" s="80"/>
      <c r="E583" s="81"/>
      <c r="F583" s="31">
        <f t="shared" si="72"/>
      </c>
      <c r="G583" s="303">
        <f>IF(D583="","",VLOOKUP(F583,'Plan Comptable Général Commenté'!$C$5:$D$570,2,0))</f>
      </c>
      <c r="H583" s="82"/>
      <c r="I583" s="281">
        <f>IF(H583="","",VLOOKUP(H583,'Comptes Analytiques'!$A$8:$B$51,2,0))</f>
      </c>
      <c r="J583" s="33"/>
      <c r="K583" s="84"/>
      <c r="L583" s="84"/>
      <c r="M583" s="305"/>
      <c r="N583" s="255">
        <f t="shared" si="77"/>
        <v>0</v>
      </c>
      <c r="O583" s="261">
        <f t="shared" si="78"/>
        <v>0</v>
      </c>
      <c r="P583" s="260">
        <f t="shared" si="73"/>
        <v>0</v>
      </c>
      <c r="Q583" s="261">
        <f t="shared" si="74"/>
        <v>0</v>
      </c>
      <c r="R583" s="260">
        <f t="shared" si="75"/>
        <v>0</v>
      </c>
      <c r="S583" s="261">
        <f t="shared" si="76"/>
        <v>0</v>
      </c>
      <c r="T583" s="258">
        <f t="shared" si="79"/>
        <v>0</v>
      </c>
      <c r="U583" s="259">
        <f t="shared" si="80"/>
        <v>0</v>
      </c>
    </row>
    <row r="584" spans="1:21" ht="20.25">
      <c r="A584" s="78"/>
      <c r="B584" s="270"/>
      <c r="C584" s="79"/>
      <c r="D584" s="80"/>
      <c r="E584" s="81"/>
      <c r="F584" s="31">
        <f t="shared" si="72"/>
      </c>
      <c r="G584" s="303">
        <f>IF(D584="","",VLOOKUP(F584,'Plan Comptable Général Commenté'!$C$5:$D$570,2,0))</f>
      </c>
      <c r="H584" s="82"/>
      <c r="I584" s="281">
        <f>IF(H584="","",VLOOKUP(H584,'Comptes Analytiques'!$A$8:$B$51,2,0))</f>
      </c>
      <c r="J584" s="33"/>
      <c r="K584" s="84"/>
      <c r="L584" s="84"/>
      <c r="M584" s="305"/>
      <c r="N584" s="255">
        <f t="shared" si="77"/>
        <v>0</v>
      </c>
      <c r="O584" s="261">
        <f t="shared" si="78"/>
        <v>0</v>
      </c>
      <c r="P584" s="260">
        <f t="shared" si="73"/>
        <v>0</v>
      </c>
      <c r="Q584" s="261">
        <f t="shared" si="74"/>
        <v>0</v>
      </c>
      <c r="R584" s="260">
        <f t="shared" si="75"/>
        <v>0</v>
      </c>
      <c r="S584" s="261">
        <f t="shared" si="76"/>
        <v>0</v>
      </c>
      <c r="T584" s="258">
        <f t="shared" si="79"/>
        <v>0</v>
      </c>
      <c r="U584" s="259">
        <f t="shared" si="80"/>
        <v>0</v>
      </c>
    </row>
    <row r="585" spans="1:21" ht="20.25">
      <c r="A585" s="78"/>
      <c r="B585" s="270"/>
      <c r="C585" s="79"/>
      <c r="D585" s="80"/>
      <c r="E585" s="81"/>
      <c r="F585" s="31">
        <f t="shared" si="72"/>
      </c>
      <c r="G585" s="303">
        <f>IF(D585="","",VLOOKUP(F585,'Plan Comptable Général Commenté'!$C$5:$D$570,2,0))</f>
      </c>
      <c r="H585" s="82"/>
      <c r="I585" s="281">
        <f>IF(H585="","",VLOOKUP(H585,'Comptes Analytiques'!$A$8:$B$51,2,0))</f>
      </c>
      <c r="J585" s="33"/>
      <c r="K585" s="84"/>
      <c r="L585" s="84"/>
      <c r="M585" s="305"/>
      <c r="N585" s="255">
        <f t="shared" si="77"/>
        <v>0</v>
      </c>
      <c r="O585" s="261">
        <f t="shared" si="78"/>
        <v>0</v>
      </c>
      <c r="P585" s="260">
        <f t="shared" si="73"/>
        <v>0</v>
      </c>
      <c r="Q585" s="261">
        <f t="shared" si="74"/>
        <v>0</v>
      </c>
      <c r="R585" s="260">
        <f t="shared" si="75"/>
        <v>0</v>
      </c>
      <c r="S585" s="261">
        <f t="shared" si="76"/>
        <v>0</v>
      </c>
      <c r="T585" s="258">
        <f t="shared" si="79"/>
        <v>0</v>
      </c>
      <c r="U585" s="259">
        <f t="shared" si="80"/>
        <v>0</v>
      </c>
    </row>
    <row r="586" spans="1:21" ht="20.25">
      <c r="A586" s="78"/>
      <c r="B586" s="270"/>
      <c r="C586" s="79"/>
      <c r="D586" s="80"/>
      <c r="E586" s="81"/>
      <c r="F586" s="31">
        <f aca="true" t="shared" si="81" ref="F586:F649">CONCATENATE(D586,E586)</f>
      </c>
      <c r="G586" s="303">
        <f>IF(D586="","",VLOOKUP(F586,'Plan Comptable Général Commenté'!$C$5:$D$570,2,0))</f>
      </c>
      <c r="H586" s="82"/>
      <c r="I586" s="281">
        <f>IF(H586="","",VLOOKUP(H586,'Comptes Analytiques'!$A$8:$B$51,2,0))</f>
      </c>
      <c r="J586" s="33"/>
      <c r="K586" s="84"/>
      <c r="L586" s="84"/>
      <c r="M586" s="305"/>
      <c r="N586" s="255">
        <f t="shared" si="77"/>
        <v>0</v>
      </c>
      <c r="O586" s="261">
        <f t="shared" si="78"/>
        <v>0</v>
      </c>
      <c r="P586" s="260">
        <f aca="true" t="shared" si="82" ref="P586:P649">IF(B586="C","",IF(B586="OD","",IF(B586="B1",IF(M586="*",K586,0),0)))</f>
        <v>0</v>
      </c>
      <c r="Q586" s="261">
        <f aca="true" t="shared" si="83" ref="Q586:Q649">IF(B586="C","",IF(B586="OD","",IF(B586="B1",IF(M586="*",L586,0),0)))</f>
        <v>0</v>
      </c>
      <c r="R586" s="260">
        <f aca="true" t="shared" si="84" ref="R586:R649">IF(B586="C","",IF(B586="OD","",IF(B586="B2",IF(M586="*",K586,0),0)))</f>
        <v>0</v>
      </c>
      <c r="S586" s="261">
        <f aca="true" t="shared" si="85" ref="S586:S649">IF(B586="C","",IF(B586="OD","",IF(B586="B2",IF(M586="*",L586,0),0)))</f>
        <v>0</v>
      </c>
      <c r="T586" s="258">
        <f t="shared" si="79"/>
        <v>0</v>
      </c>
      <c r="U586" s="259">
        <f t="shared" si="80"/>
        <v>0</v>
      </c>
    </row>
    <row r="587" spans="1:21" ht="20.25">
      <c r="A587" s="78"/>
      <c r="B587" s="270"/>
      <c r="C587" s="79"/>
      <c r="D587" s="80"/>
      <c r="E587" s="81"/>
      <c r="F587" s="31">
        <f t="shared" si="81"/>
      </c>
      <c r="G587" s="303">
        <f>IF(D587="","",VLOOKUP(F587,'Plan Comptable Général Commenté'!$C$5:$D$570,2,0))</f>
      </c>
      <c r="H587" s="82"/>
      <c r="I587" s="281">
        <f>IF(H587="","",VLOOKUP(H587,'Comptes Analytiques'!$A$8:$B$51,2,0))</f>
      </c>
      <c r="J587" s="33"/>
      <c r="K587" s="84"/>
      <c r="L587" s="84"/>
      <c r="M587" s="305"/>
      <c r="N587" s="255">
        <f aca="true" t="shared" si="86" ref="N587:N650">IF(B587="C","",IF(B587="OD","",IF(B587="B",IF(M587="*",K587,0),0)))</f>
        <v>0</v>
      </c>
      <c r="O587" s="261">
        <f aca="true" t="shared" si="87" ref="O587:O650">IF(B587="C","",IF(B587="OD","",IF(B587="B",IF(M587="*",L587,0),0)))</f>
        <v>0</v>
      </c>
      <c r="P587" s="260">
        <f t="shared" si="82"/>
        <v>0</v>
      </c>
      <c r="Q587" s="261">
        <f t="shared" si="83"/>
        <v>0</v>
      </c>
      <c r="R587" s="260">
        <f t="shared" si="84"/>
        <v>0</v>
      </c>
      <c r="S587" s="261">
        <f t="shared" si="85"/>
        <v>0</v>
      </c>
      <c r="T587" s="258">
        <f aca="true" t="shared" si="88" ref="T587:T650">IF(B587="C","",IF(B587="OD","",IF(B587="B3",IF(M587="*",K587,0),0)))</f>
        <v>0</v>
      </c>
      <c r="U587" s="259">
        <f aca="true" t="shared" si="89" ref="U587:U650">IF(B587="C","",IF(B587="OD","",IF(B587="B3",IF(M587="*",L587,0),0)))</f>
        <v>0</v>
      </c>
    </row>
    <row r="588" spans="1:21" ht="20.25">
      <c r="A588" s="78"/>
      <c r="B588" s="270"/>
      <c r="C588" s="79"/>
      <c r="D588" s="80"/>
      <c r="E588" s="81"/>
      <c r="F588" s="31">
        <f t="shared" si="81"/>
      </c>
      <c r="G588" s="303">
        <f>IF(D588="","",VLOOKUP(F588,'Plan Comptable Général Commenté'!$C$5:$D$570,2,0))</f>
      </c>
      <c r="H588" s="82"/>
      <c r="I588" s="281">
        <f>IF(H588="","",VLOOKUP(H588,'Comptes Analytiques'!$A$8:$B$51,2,0))</f>
      </c>
      <c r="J588" s="33"/>
      <c r="K588" s="84"/>
      <c r="L588" s="84"/>
      <c r="M588" s="305"/>
      <c r="N588" s="255">
        <f t="shared" si="86"/>
        <v>0</v>
      </c>
      <c r="O588" s="261">
        <f t="shared" si="87"/>
        <v>0</v>
      </c>
      <c r="P588" s="260">
        <f t="shared" si="82"/>
        <v>0</v>
      </c>
      <c r="Q588" s="261">
        <f t="shared" si="83"/>
        <v>0</v>
      </c>
      <c r="R588" s="260">
        <f t="shared" si="84"/>
        <v>0</v>
      </c>
      <c r="S588" s="261">
        <f t="shared" si="85"/>
        <v>0</v>
      </c>
      <c r="T588" s="258">
        <f t="shared" si="88"/>
        <v>0</v>
      </c>
      <c r="U588" s="259">
        <f t="shared" si="89"/>
        <v>0</v>
      </c>
    </row>
    <row r="589" spans="1:21" ht="20.25">
      <c r="A589" s="78"/>
      <c r="B589" s="270"/>
      <c r="C589" s="79"/>
      <c r="D589" s="80"/>
      <c r="E589" s="81"/>
      <c r="F589" s="31">
        <f t="shared" si="81"/>
      </c>
      <c r="G589" s="303">
        <f>IF(D589="","",VLOOKUP(F589,'Plan Comptable Général Commenté'!$C$5:$D$570,2,0))</f>
      </c>
      <c r="H589" s="82"/>
      <c r="I589" s="281">
        <f>IF(H589="","",VLOOKUP(H589,'Comptes Analytiques'!$A$8:$B$51,2,0))</f>
      </c>
      <c r="J589" s="33"/>
      <c r="K589" s="84"/>
      <c r="L589" s="84"/>
      <c r="M589" s="305"/>
      <c r="N589" s="255">
        <f t="shared" si="86"/>
        <v>0</v>
      </c>
      <c r="O589" s="261">
        <f t="shared" si="87"/>
        <v>0</v>
      </c>
      <c r="P589" s="260">
        <f t="shared" si="82"/>
        <v>0</v>
      </c>
      <c r="Q589" s="261">
        <f t="shared" si="83"/>
        <v>0</v>
      </c>
      <c r="R589" s="260">
        <f t="shared" si="84"/>
        <v>0</v>
      </c>
      <c r="S589" s="261">
        <f t="shared" si="85"/>
        <v>0</v>
      </c>
      <c r="T589" s="258">
        <f t="shared" si="88"/>
        <v>0</v>
      </c>
      <c r="U589" s="259">
        <f t="shared" si="89"/>
        <v>0</v>
      </c>
    </row>
    <row r="590" spans="1:21" ht="20.25">
      <c r="A590" s="78"/>
      <c r="B590" s="270"/>
      <c r="C590" s="79"/>
      <c r="D590" s="80"/>
      <c r="E590" s="81"/>
      <c r="F590" s="31">
        <f t="shared" si="81"/>
      </c>
      <c r="G590" s="303">
        <f>IF(D590="","",VLOOKUP(F590,'Plan Comptable Général Commenté'!$C$5:$D$570,2,0))</f>
      </c>
      <c r="H590" s="82"/>
      <c r="I590" s="281">
        <f>IF(H590="","",VLOOKUP(H590,'Comptes Analytiques'!$A$8:$B$51,2,0))</f>
      </c>
      <c r="J590" s="33"/>
      <c r="K590" s="84"/>
      <c r="L590" s="84"/>
      <c r="M590" s="305"/>
      <c r="N590" s="255">
        <f t="shared" si="86"/>
        <v>0</v>
      </c>
      <c r="O590" s="261">
        <f t="shared" si="87"/>
        <v>0</v>
      </c>
      <c r="P590" s="260">
        <f t="shared" si="82"/>
        <v>0</v>
      </c>
      <c r="Q590" s="261">
        <f t="shared" si="83"/>
        <v>0</v>
      </c>
      <c r="R590" s="260">
        <f t="shared" si="84"/>
        <v>0</v>
      </c>
      <c r="S590" s="261">
        <f t="shared" si="85"/>
        <v>0</v>
      </c>
      <c r="T590" s="258">
        <f t="shared" si="88"/>
        <v>0</v>
      </c>
      <c r="U590" s="259">
        <f t="shared" si="89"/>
        <v>0</v>
      </c>
    </row>
    <row r="591" spans="1:21" ht="20.25">
      <c r="A591" s="78"/>
      <c r="B591" s="270"/>
      <c r="C591" s="79"/>
      <c r="D591" s="80"/>
      <c r="E591" s="81"/>
      <c r="F591" s="31">
        <f t="shared" si="81"/>
      </c>
      <c r="G591" s="303">
        <f>IF(D591="","",VLOOKUP(F591,'Plan Comptable Général Commenté'!$C$5:$D$570,2,0))</f>
      </c>
      <c r="H591" s="82"/>
      <c r="I591" s="281">
        <f>IF(H591="","",VLOOKUP(H591,'Comptes Analytiques'!$A$8:$B$51,2,0))</f>
      </c>
      <c r="J591" s="33"/>
      <c r="K591" s="84"/>
      <c r="L591" s="84"/>
      <c r="M591" s="305"/>
      <c r="N591" s="255">
        <f t="shared" si="86"/>
        <v>0</v>
      </c>
      <c r="O591" s="261">
        <f t="shared" si="87"/>
        <v>0</v>
      </c>
      <c r="P591" s="260">
        <f t="shared" si="82"/>
        <v>0</v>
      </c>
      <c r="Q591" s="261">
        <f t="shared" si="83"/>
        <v>0</v>
      </c>
      <c r="R591" s="260">
        <f t="shared" si="84"/>
        <v>0</v>
      </c>
      <c r="S591" s="261">
        <f t="shared" si="85"/>
        <v>0</v>
      </c>
      <c r="T591" s="258">
        <f t="shared" si="88"/>
        <v>0</v>
      </c>
      <c r="U591" s="259">
        <f t="shared" si="89"/>
        <v>0</v>
      </c>
    </row>
    <row r="592" spans="1:21" ht="20.25">
      <c r="A592" s="78"/>
      <c r="B592" s="270"/>
      <c r="C592" s="79"/>
      <c r="D592" s="80"/>
      <c r="E592" s="81"/>
      <c r="F592" s="31">
        <f t="shared" si="81"/>
      </c>
      <c r="G592" s="303">
        <f>IF(D592="","",VLOOKUP(F592,'Plan Comptable Général Commenté'!$C$5:$D$570,2,0))</f>
      </c>
      <c r="H592" s="82"/>
      <c r="I592" s="281">
        <f>IF(H592="","",VLOOKUP(H592,'Comptes Analytiques'!$A$8:$B$51,2,0))</f>
      </c>
      <c r="J592" s="33"/>
      <c r="K592" s="84"/>
      <c r="L592" s="84"/>
      <c r="M592" s="305"/>
      <c r="N592" s="255">
        <f t="shared" si="86"/>
        <v>0</v>
      </c>
      <c r="O592" s="261">
        <f t="shared" si="87"/>
        <v>0</v>
      </c>
      <c r="P592" s="260">
        <f t="shared" si="82"/>
        <v>0</v>
      </c>
      <c r="Q592" s="261">
        <f t="shared" si="83"/>
        <v>0</v>
      </c>
      <c r="R592" s="260">
        <f t="shared" si="84"/>
        <v>0</v>
      </c>
      <c r="S592" s="261">
        <f t="shared" si="85"/>
        <v>0</v>
      </c>
      <c r="T592" s="258">
        <f t="shared" si="88"/>
        <v>0</v>
      </c>
      <c r="U592" s="259">
        <f t="shared" si="89"/>
        <v>0</v>
      </c>
    </row>
    <row r="593" spans="1:21" ht="20.25">
      <c r="A593" s="78"/>
      <c r="B593" s="270"/>
      <c r="C593" s="79"/>
      <c r="D593" s="80"/>
      <c r="E593" s="81"/>
      <c r="F593" s="31">
        <f t="shared" si="81"/>
      </c>
      <c r="G593" s="303">
        <f>IF(D593="","",VLOOKUP(F593,'Plan Comptable Général Commenté'!$C$5:$D$570,2,0))</f>
      </c>
      <c r="H593" s="82"/>
      <c r="I593" s="281">
        <f>IF(H593="","",VLOOKUP(H593,'Comptes Analytiques'!$A$8:$B$51,2,0))</f>
      </c>
      <c r="J593" s="33"/>
      <c r="K593" s="84"/>
      <c r="L593" s="84"/>
      <c r="M593" s="305"/>
      <c r="N593" s="255">
        <f t="shared" si="86"/>
        <v>0</v>
      </c>
      <c r="O593" s="261">
        <f t="shared" si="87"/>
        <v>0</v>
      </c>
      <c r="P593" s="260">
        <f t="shared" si="82"/>
        <v>0</v>
      </c>
      <c r="Q593" s="261">
        <f t="shared" si="83"/>
        <v>0</v>
      </c>
      <c r="R593" s="260">
        <f t="shared" si="84"/>
        <v>0</v>
      </c>
      <c r="S593" s="261">
        <f t="shared" si="85"/>
        <v>0</v>
      </c>
      <c r="T593" s="258">
        <f t="shared" si="88"/>
        <v>0</v>
      </c>
      <c r="U593" s="259">
        <f t="shared" si="89"/>
        <v>0</v>
      </c>
    </row>
    <row r="594" spans="1:21" ht="20.25">
      <c r="A594" s="78"/>
      <c r="B594" s="270"/>
      <c r="C594" s="79"/>
      <c r="D594" s="80"/>
      <c r="E594" s="81"/>
      <c r="F594" s="31">
        <f t="shared" si="81"/>
      </c>
      <c r="G594" s="303">
        <f>IF(D594="","",VLOOKUP(F594,'Plan Comptable Général Commenté'!$C$5:$D$570,2,0))</f>
      </c>
      <c r="H594" s="82"/>
      <c r="I594" s="281">
        <f>IF(H594="","",VLOOKUP(H594,'Comptes Analytiques'!$A$8:$B$51,2,0))</f>
      </c>
      <c r="J594" s="33"/>
      <c r="K594" s="84"/>
      <c r="L594" s="84"/>
      <c r="M594" s="305"/>
      <c r="N594" s="255">
        <f t="shared" si="86"/>
        <v>0</v>
      </c>
      <c r="O594" s="261">
        <f t="shared" si="87"/>
        <v>0</v>
      </c>
      <c r="P594" s="260">
        <f t="shared" si="82"/>
        <v>0</v>
      </c>
      <c r="Q594" s="261">
        <f t="shared" si="83"/>
        <v>0</v>
      </c>
      <c r="R594" s="260">
        <f t="shared" si="84"/>
        <v>0</v>
      </c>
      <c r="S594" s="261">
        <f t="shared" si="85"/>
        <v>0</v>
      </c>
      <c r="T594" s="258">
        <f t="shared" si="88"/>
        <v>0</v>
      </c>
      <c r="U594" s="259">
        <f t="shared" si="89"/>
        <v>0</v>
      </c>
    </row>
    <row r="595" spans="1:21" ht="20.25">
      <c r="A595" s="78"/>
      <c r="B595" s="270"/>
      <c r="C595" s="79"/>
      <c r="D595" s="80"/>
      <c r="E595" s="81"/>
      <c r="F595" s="31">
        <f t="shared" si="81"/>
      </c>
      <c r="G595" s="303">
        <f>IF(D595="","",VLOOKUP(F595,'Plan Comptable Général Commenté'!$C$5:$D$570,2,0))</f>
      </c>
      <c r="H595" s="82"/>
      <c r="I595" s="281">
        <f>IF(H595="","",VLOOKUP(H595,'Comptes Analytiques'!$A$8:$B$51,2,0))</f>
      </c>
      <c r="J595" s="33"/>
      <c r="K595" s="84"/>
      <c r="L595" s="84"/>
      <c r="M595" s="305"/>
      <c r="N595" s="255">
        <f t="shared" si="86"/>
        <v>0</v>
      </c>
      <c r="O595" s="261">
        <f t="shared" si="87"/>
        <v>0</v>
      </c>
      <c r="P595" s="260">
        <f t="shared" si="82"/>
        <v>0</v>
      </c>
      <c r="Q595" s="261">
        <f t="shared" si="83"/>
        <v>0</v>
      </c>
      <c r="R595" s="260">
        <f t="shared" si="84"/>
        <v>0</v>
      </c>
      <c r="S595" s="261">
        <f t="shared" si="85"/>
        <v>0</v>
      </c>
      <c r="T595" s="258">
        <f t="shared" si="88"/>
        <v>0</v>
      </c>
      <c r="U595" s="259">
        <f t="shared" si="89"/>
        <v>0</v>
      </c>
    </row>
    <row r="596" spans="1:21" ht="20.25">
      <c r="A596" s="78"/>
      <c r="B596" s="270"/>
      <c r="C596" s="79"/>
      <c r="D596" s="80"/>
      <c r="E596" s="81"/>
      <c r="F596" s="31">
        <f t="shared" si="81"/>
      </c>
      <c r="G596" s="303">
        <f>IF(D596="","",VLOOKUP(F596,'Plan Comptable Général Commenté'!$C$5:$D$570,2,0))</f>
      </c>
      <c r="H596" s="82"/>
      <c r="I596" s="281">
        <f>IF(H596="","",VLOOKUP(H596,'Comptes Analytiques'!$A$8:$B$51,2,0))</f>
      </c>
      <c r="J596" s="33"/>
      <c r="K596" s="84"/>
      <c r="L596" s="84"/>
      <c r="M596" s="305"/>
      <c r="N596" s="255">
        <f t="shared" si="86"/>
        <v>0</v>
      </c>
      <c r="O596" s="261">
        <f t="shared" si="87"/>
        <v>0</v>
      </c>
      <c r="P596" s="260">
        <f t="shared" si="82"/>
        <v>0</v>
      </c>
      <c r="Q596" s="261">
        <f t="shared" si="83"/>
        <v>0</v>
      </c>
      <c r="R596" s="260">
        <f t="shared" si="84"/>
        <v>0</v>
      </c>
      <c r="S596" s="261">
        <f t="shared" si="85"/>
        <v>0</v>
      </c>
      <c r="T596" s="258">
        <f t="shared" si="88"/>
        <v>0</v>
      </c>
      <c r="U596" s="259">
        <f t="shared" si="89"/>
        <v>0</v>
      </c>
    </row>
    <row r="597" spans="1:21" ht="20.25">
      <c r="A597" s="78"/>
      <c r="B597" s="270"/>
      <c r="C597" s="79"/>
      <c r="D597" s="80"/>
      <c r="E597" s="81"/>
      <c r="F597" s="31">
        <f t="shared" si="81"/>
      </c>
      <c r="G597" s="303">
        <f>IF(D597="","",VLOOKUP(F597,'Plan Comptable Général Commenté'!$C$5:$D$570,2,0))</f>
      </c>
      <c r="H597" s="82"/>
      <c r="I597" s="281">
        <f>IF(H597="","",VLOOKUP(H597,'Comptes Analytiques'!$A$8:$B$51,2,0))</f>
      </c>
      <c r="J597" s="33"/>
      <c r="K597" s="84"/>
      <c r="L597" s="84"/>
      <c r="M597" s="305"/>
      <c r="N597" s="255">
        <f t="shared" si="86"/>
        <v>0</v>
      </c>
      <c r="O597" s="261">
        <f t="shared" si="87"/>
        <v>0</v>
      </c>
      <c r="P597" s="260">
        <f t="shared" si="82"/>
        <v>0</v>
      </c>
      <c r="Q597" s="261">
        <f t="shared" si="83"/>
        <v>0</v>
      </c>
      <c r="R597" s="260">
        <f t="shared" si="84"/>
        <v>0</v>
      </c>
      <c r="S597" s="261">
        <f t="shared" si="85"/>
        <v>0</v>
      </c>
      <c r="T597" s="258">
        <f t="shared" si="88"/>
        <v>0</v>
      </c>
      <c r="U597" s="259">
        <f t="shared" si="89"/>
        <v>0</v>
      </c>
    </row>
    <row r="598" spans="1:21" ht="20.25">
      <c r="A598" s="78"/>
      <c r="B598" s="270"/>
      <c r="C598" s="79"/>
      <c r="D598" s="80"/>
      <c r="E598" s="81"/>
      <c r="F598" s="31">
        <f t="shared" si="81"/>
      </c>
      <c r="G598" s="303">
        <f>IF(D598="","",VLOOKUP(F598,'Plan Comptable Général Commenté'!$C$5:$D$570,2,0))</f>
      </c>
      <c r="H598" s="82"/>
      <c r="I598" s="281">
        <f>IF(H598="","",VLOOKUP(H598,'Comptes Analytiques'!$A$8:$B$51,2,0))</f>
      </c>
      <c r="J598" s="33"/>
      <c r="K598" s="84"/>
      <c r="L598" s="84"/>
      <c r="M598" s="305"/>
      <c r="N598" s="255">
        <f t="shared" si="86"/>
        <v>0</v>
      </c>
      <c r="O598" s="261">
        <f t="shared" si="87"/>
        <v>0</v>
      </c>
      <c r="P598" s="260">
        <f t="shared" si="82"/>
        <v>0</v>
      </c>
      <c r="Q598" s="261">
        <f t="shared" si="83"/>
        <v>0</v>
      </c>
      <c r="R598" s="260">
        <f t="shared" si="84"/>
        <v>0</v>
      </c>
      <c r="S598" s="261">
        <f t="shared" si="85"/>
        <v>0</v>
      </c>
      <c r="T598" s="258">
        <f t="shared" si="88"/>
        <v>0</v>
      </c>
      <c r="U598" s="259">
        <f t="shared" si="89"/>
        <v>0</v>
      </c>
    </row>
    <row r="599" spans="1:21" ht="20.25">
      <c r="A599" s="78"/>
      <c r="B599" s="270"/>
      <c r="C599" s="79"/>
      <c r="D599" s="80"/>
      <c r="E599" s="81"/>
      <c r="F599" s="31">
        <f t="shared" si="81"/>
      </c>
      <c r="G599" s="303">
        <f>IF(D599="","",VLOOKUP(F599,'Plan Comptable Général Commenté'!$C$5:$D$570,2,0))</f>
      </c>
      <c r="H599" s="82"/>
      <c r="I599" s="281">
        <f>IF(H599="","",VLOOKUP(H599,'Comptes Analytiques'!$A$8:$B$51,2,0))</f>
      </c>
      <c r="J599" s="33"/>
      <c r="K599" s="84"/>
      <c r="L599" s="84"/>
      <c r="M599" s="305"/>
      <c r="N599" s="255">
        <f t="shared" si="86"/>
        <v>0</v>
      </c>
      <c r="O599" s="261">
        <f t="shared" si="87"/>
        <v>0</v>
      </c>
      <c r="P599" s="260">
        <f t="shared" si="82"/>
        <v>0</v>
      </c>
      <c r="Q599" s="261">
        <f t="shared" si="83"/>
        <v>0</v>
      </c>
      <c r="R599" s="260">
        <f t="shared" si="84"/>
        <v>0</v>
      </c>
      <c r="S599" s="261">
        <f t="shared" si="85"/>
        <v>0</v>
      </c>
      <c r="T599" s="258">
        <f t="shared" si="88"/>
        <v>0</v>
      </c>
      <c r="U599" s="259">
        <f t="shared" si="89"/>
        <v>0</v>
      </c>
    </row>
    <row r="600" spans="1:21" ht="20.25">
      <c r="A600" s="78"/>
      <c r="B600" s="270"/>
      <c r="C600" s="79"/>
      <c r="D600" s="80"/>
      <c r="E600" s="81"/>
      <c r="F600" s="31">
        <f t="shared" si="81"/>
      </c>
      <c r="G600" s="303">
        <f>IF(D600="","",VLOOKUP(F600,'Plan Comptable Général Commenté'!$C$5:$D$570,2,0))</f>
      </c>
      <c r="H600" s="82"/>
      <c r="I600" s="281">
        <f>IF(H600="","",VLOOKUP(H600,'Comptes Analytiques'!$A$8:$B$51,2,0))</f>
      </c>
      <c r="J600" s="33"/>
      <c r="K600" s="84"/>
      <c r="L600" s="84"/>
      <c r="M600" s="305"/>
      <c r="N600" s="255">
        <f t="shared" si="86"/>
        <v>0</v>
      </c>
      <c r="O600" s="261">
        <f t="shared" si="87"/>
        <v>0</v>
      </c>
      <c r="P600" s="260">
        <f t="shared" si="82"/>
        <v>0</v>
      </c>
      <c r="Q600" s="261">
        <f t="shared" si="83"/>
        <v>0</v>
      </c>
      <c r="R600" s="260">
        <f t="shared" si="84"/>
        <v>0</v>
      </c>
      <c r="S600" s="261">
        <f t="shared" si="85"/>
        <v>0</v>
      </c>
      <c r="T600" s="258">
        <f t="shared" si="88"/>
        <v>0</v>
      </c>
      <c r="U600" s="259">
        <f t="shared" si="89"/>
        <v>0</v>
      </c>
    </row>
    <row r="601" spans="1:21" ht="20.25">
      <c r="A601" s="78"/>
      <c r="B601" s="270"/>
      <c r="C601" s="79"/>
      <c r="D601" s="80"/>
      <c r="E601" s="81"/>
      <c r="F601" s="31">
        <f t="shared" si="81"/>
      </c>
      <c r="G601" s="303">
        <f>IF(D601="","",VLOOKUP(F601,'Plan Comptable Général Commenté'!$C$5:$D$570,2,0))</f>
      </c>
      <c r="H601" s="82"/>
      <c r="I601" s="281">
        <f>IF(H601="","",VLOOKUP(H601,'Comptes Analytiques'!$A$8:$B$51,2,0))</f>
      </c>
      <c r="J601" s="33"/>
      <c r="K601" s="84"/>
      <c r="L601" s="84"/>
      <c r="M601" s="305"/>
      <c r="N601" s="255">
        <f t="shared" si="86"/>
        <v>0</v>
      </c>
      <c r="O601" s="261">
        <f t="shared" si="87"/>
        <v>0</v>
      </c>
      <c r="P601" s="260">
        <f t="shared" si="82"/>
        <v>0</v>
      </c>
      <c r="Q601" s="261">
        <f t="shared" si="83"/>
        <v>0</v>
      </c>
      <c r="R601" s="260">
        <f t="shared" si="84"/>
        <v>0</v>
      </c>
      <c r="S601" s="261">
        <f t="shared" si="85"/>
        <v>0</v>
      </c>
      <c r="T601" s="258">
        <f t="shared" si="88"/>
        <v>0</v>
      </c>
      <c r="U601" s="259">
        <f t="shared" si="89"/>
        <v>0</v>
      </c>
    </row>
    <row r="602" spans="1:21" ht="20.25">
      <c r="A602" s="78"/>
      <c r="B602" s="270"/>
      <c r="C602" s="79"/>
      <c r="D602" s="80"/>
      <c r="E602" s="81"/>
      <c r="F602" s="31">
        <f t="shared" si="81"/>
      </c>
      <c r="G602" s="303">
        <f>IF(D602="","",VLOOKUP(F602,'Plan Comptable Général Commenté'!$C$5:$D$570,2,0))</f>
      </c>
      <c r="H602" s="82"/>
      <c r="I602" s="281">
        <f>IF(H602="","",VLOOKUP(H602,'Comptes Analytiques'!$A$8:$B$51,2,0))</f>
      </c>
      <c r="J602" s="33"/>
      <c r="K602" s="84"/>
      <c r="L602" s="84"/>
      <c r="M602" s="305"/>
      <c r="N602" s="255">
        <f t="shared" si="86"/>
        <v>0</v>
      </c>
      <c r="O602" s="261">
        <f t="shared" si="87"/>
        <v>0</v>
      </c>
      <c r="P602" s="260">
        <f t="shared" si="82"/>
        <v>0</v>
      </c>
      <c r="Q602" s="261">
        <f t="shared" si="83"/>
        <v>0</v>
      </c>
      <c r="R602" s="260">
        <f t="shared" si="84"/>
        <v>0</v>
      </c>
      <c r="S602" s="261">
        <f t="shared" si="85"/>
        <v>0</v>
      </c>
      <c r="T602" s="258">
        <f t="shared" si="88"/>
        <v>0</v>
      </c>
      <c r="U602" s="259">
        <f t="shared" si="89"/>
        <v>0</v>
      </c>
    </row>
    <row r="603" spans="1:21" ht="20.25">
      <c r="A603" s="78"/>
      <c r="B603" s="270"/>
      <c r="C603" s="79"/>
      <c r="D603" s="80"/>
      <c r="E603" s="81"/>
      <c r="F603" s="31">
        <f t="shared" si="81"/>
      </c>
      <c r="G603" s="303">
        <f>IF(D603="","",VLOOKUP(F603,'Plan Comptable Général Commenté'!$C$5:$D$570,2,0))</f>
      </c>
      <c r="H603" s="82"/>
      <c r="I603" s="281">
        <f>IF(H603="","",VLOOKUP(H603,'Comptes Analytiques'!$A$8:$B$51,2,0))</f>
      </c>
      <c r="J603" s="33"/>
      <c r="K603" s="84"/>
      <c r="L603" s="84"/>
      <c r="M603" s="305"/>
      <c r="N603" s="255">
        <f t="shared" si="86"/>
        <v>0</v>
      </c>
      <c r="O603" s="261">
        <f t="shared" si="87"/>
        <v>0</v>
      </c>
      <c r="P603" s="260">
        <f t="shared" si="82"/>
        <v>0</v>
      </c>
      <c r="Q603" s="261">
        <f t="shared" si="83"/>
        <v>0</v>
      </c>
      <c r="R603" s="260">
        <f t="shared" si="84"/>
        <v>0</v>
      </c>
      <c r="S603" s="261">
        <f t="shared" si="85"/>
        <v>0</v>
      </c>
      <c r="T603" s="258">
        <f t="shared" si="88"/>
        <v>0</v>
      </c>
      <c r="U603" s="259">
        <f t="shared" si="89"/>
        <v>0</v>
      </c>
    </row>
    <row r="604" spans="1:21" ht="20.25">
      <c r="A604" s="78"/>
      <c r="B604" s="270"/>
      <c r="C604" s="79"/>
      <c r="D604" s="80"/>
      <c r="E604" s="81"/>
      <c r="F604" s="31">
        <f t="shared" si="81"/>
      </c>
      <c r="G604" s="303">
        <f>IF(D604="","",VLOOKUP(F604,'Plan Comptable Général Commenté'!$C$5:$D$570,2,0))</f>
      </c>
      <c r="H604" s="82"/>
      <c r="I604" s="281">
        <f>IF(H604="","",VLOOKUP(H604,'Comptes Analytiques'!$A$8:$B$51,2,0))</f>
      </c>
      <c r="J604" s="33"/>
      <c r="K604" s="84"/>
      <c r="L604" s="84"/>
      <c r="M604" s="305"/>
      <c r="N604" s="255">
        <f t="shared" si="86"/>
        <v>0</v>
      </c>
      <c r="O604" s="261">
        <f t="shared" si="87"/>
        <v>0</v>
      </c>
      <c r="P604" s="260">
        <f t="shared" si="82"/>
        <v>0</v>
      </c>
      <c r="Q604" s="261">
        <f t="shared" si="83"/>
        <v>0</v>
      </c>
      <c r="R604" s="260">
        <f t="shared" si="84"/>
        <v>0</v>
      </c>
      <c r="S604" s="261">
        <f t="shared" si="85"/>
        <v>0</v>
      </c>
      <c r="T604" s="258">
        <f t="shared" si="88"/>
        <v>0</v>
      </c>
      <c r="U604" s="259">
        <f t="shared" si="89"/>
        <v>0</v>
      </c>
    </row>
    <row r="605" spans="1:21" ht="20.25">
      <c r="A605" s="78"/>
      <c r="B605" s="270"/>
      <c r="C605" s="79"/>
      <c r="D605" s="80"/>
      <c r="E605" s="81"/>
      <c r="F605" s="31">
        <f t="shared" si="81"/>
      </c>
      <c r="G605" s="303">
        <f>IF(D605="","",VLOOKUP(F605,'Plan Comptable Général Commenté'!$C$5:$D$570,2,0))</f>
      </c>
      <c r="H605" s="82"/>
      <c r="I605" s="281">
        <f>IF(H605="","",VLOOKUP(H605,'Comptes Analytiques'!$A$8:$B$51,2,0))</f>
      </c>
      <c r="J605" s="33"/>
      <c r="K605" s="84"/>
      <c r="L605" s="84"/>
      <c r="M605" s="305"/>
      <c r="N605" s="255">
        <f t="shared" si="86"/>
        <v>0</v>
      </c>
      <c r="O605" s="261">
        <f t="shared" si="87"/>
        <v>0</v>
      </c>
      <c r="P605" s="260">
        <f t="shared" si="82"/>
        <v>0</v>
      </c>
      <c r="Q605" s="261">
        <f t="shared" si="83"/>
        <v>0</v>
      </c>
      <c r="R605" s="260">
        <f t="shared" si="84"/>
        <v>0</v>
      </c>
      <c r="S605" s="261">
        <f t="shared" si="85"/>
        <v>0</v>
      </c>
      <c r="T605" s="258">
        <f t="shared" si="88"/>
        <v>0</v>
      </c>
      <c r="U605" s="259">
        <f t="shared" si="89"/>
        <v>0</v>
      </c>
    </row>
    <row r="606" spans="1:21" ht="20.25">
      <c r="A606" s="78"/>
      <c r="B606" s="270"/>
      <c r="C606" s="79"/>
      <c r="D606" s="80"/>
      <c r="E606" s="81"/>
      <c r="F606" s="31">
        <f t="shared" si="81"/>
      </c>
      <c r="G606" s="303">
        <f>IF(D606="","",VLOOKUP(F606,'Plan Comptable Général Commenté'!$C$5:$D$570,2,0))</f>
      </c>
      <c r="H606" s="82"/>
      <c r="I606" s="281">
        <f>IF(H606="","",VLOOKUP(H606,'Comptes Analytiques'!$A$8:$B$51,2,0))</f>
      </c>
      <c r="J606" s="33"/>
      <c r="K606" s="84"/>
      <c r="L606" s="84"/>
      <c r="M606" s="305"/>
      <c r="N606" s="255">
        <f t="shared" si="86"/>
        <v>0</v>
      </c>
      <c r="O606" s="261">
        <f t="shared" si="87"/>
        <v>0</v>
      </c>
      <c r="P606" s="260">
        <f t="shared" si="82"/>
        <v>0</v>
      </c>
      <c r="Q606" s="261">
        <f t="shared" si="83"/>
        <v>0</v>
      </c>
      <c r="R606" s="260">
        <f t="shared" si="84"/>
        <v>0</v>
      </c>
      <c r="S606" s="261">
        <f t="shared" si="85"/>
        <v>0</v>
      </c>
      <c r="T606" s="258">
        <f t="shared" si="88"/>
        <v>0</v>
      </c>
      <c r="U606" s="259">
        <f t="shared" si="89"/>
        <v>0</v>
      </c>
    </row>
    <row r="607" spans="1:21" ht="20.25">
      <c r="A607" s="78"/>
      <c r="B607" s="270"/>
      <c r="C607" s="79"/>
      <c r="D607" s="80"/>
      <c r="E607" s="81"/>
      <c r="F607" s="31">
        <f t="shared" si="81"/>
      </c>
      <c r="G607" s="303">
        <f>IF(D607="","",VLOOKUP(F607,'Plan Comptable Général Commenté'!$C$5:$D$570,2,0))</f>
      </c>
      <c r="H607" s="82"/>
      <c r="I607" s="281">
        <f>IF(H607="","",VLOOKUP(H607,'Comptes Analytiques'!$A$8:$B$51,2,0))</f>
      </c>
      <c r="J607" s="33"/>
      <c r="K607" s="84"/>
      <c r="L607" s="84"/>
      <c r="M607" s="305"/>
      <c r="N607" s="255">
        <f t="shared" si="86"/>
        <v>0</v>
      </c>
      <c r="O607" s="261">
        <f t="shared" si="87"/>
        <v>0</v>
      </c>
      <c r="P607" s="260">
        <f t="shared" si="82"/>
        <v>0</v>
      </c>
      <c r="Q607" s="261">
        <f t="shared" si="83"/>
        <v>0</v>
      </c>
      <c r="R607" s="260">
        <f t="shared" si="84"/>
        <v>0</v>
      </c>
      <c r="S607" s="261">
        <f t="shared" si="85"/>
        <v>0</v>
      </c>
      <c r="T607" s="258">
        <f t="shared" si="88"/>
        <v>0</v>
      </c>
      <c r="U607" s="259">
        <f t="shared" si="89"/>
        <v>0</v>
      </c>
    </row>
    <row r="608" spans="1:21" ht="20.25">
      <c r="A608" s="78"/>
      <c r="B608" s="270"/>
      <c r="C608" s="79"/>
      <c r="D608" s="80"/>
      <c r="E608" s="81"/>
      <c r="F608" s="31">
        <f t="shared" si="81"/>
      </c>
      <c r="G608" s="303">
        <f>IF(D608="","",VLOOKUP(F608,'Plan Comptable Général Commenté'!$C$5:$D$570,2,0))</f>
      </c>
      <c r="H608" s="82"/>
      <c r="I608" s="281">
        <f>IF(H608="","",VLOOKUP(H608,'Comptes Analytiques'!$A$8:$B$51,2,0))</f>
      </c>
      <c r="J608" s="33"/>
      <c r="K608" s="84"/>
      <c r="L608" s="84"/>
      <c r="M608" s="305"/>
      <c r="N608" s="255">
        <f t="shared" si="86"/>
        <v>0</v>
      </c>
      <c r="O608" s="261">
        <f t="shared" si="87"/>
        <v>0</v>
      </c>
      <c r="P608" s="260">
        <f t="shared" si="82"/>
        <v>0</v>
      </c>
      <c r="Q608" s="261">
        <f t="shared" si="83"/>
        <v>0</v>
      </c>
      <c r="R608" s="260">
        <f t="shared" si="84"/>
        <v>0</v>
      </c>
      <c r="S608" s="261">
        <f t="shared" si="85"/>
        <v>0</v>
      </c>
      <c r="T608" s="258">
        <f t="shared" si="88"/>
        <v>0</v>
      </c>
      <c r="U608" s="259">
        <f t="shared" si="89"/>
        <v>0</v>
      </c>
    </row>
    <row r="609" spans="1:21" ht="20.25">
      <c r="A609" s="78"/>
      <c r="B609" s="270"/>
      <c r="C609" s="79"/>
      <c r="D609" s="80"/>
      <c r="E609" s="81"/>
      <c r="F609" s="31">
        <f t="shared" si="81"/>
      </c>
      <c r="G609" s="303">
        <f>IF(D609="","",VLOOKUP(F609,'Plan Comptable Général Commenté'!$C$5:$D$570,2,0))</f>
      </c>
      <c r="H609" s="82"/>
      <c r="I609" s="281">
        <f>IF(H609="","",VLOOKUP(H609,'Comptes Analytiques'!$A$8:$B$51,2,0))</f>
      </c>
      <c r="J609" s="33"/>
      <c r="K609" s="84"/>
      <c r="L609" s="84"/>
      <c r="M609" s="305"/>
      <c r="N609" s="255">
        <f t="shared" si="86"/>
        <v>0</v>
      </c>
      <c r="O609" s="261">
        <f t="shared" si="87"/>
        <v>0</v>
      </c>
      <c r="P609" s="260">
        <f t="shared" si="82"/>
        <v>0</v>
      </c>
      <c r="Q609" s="261">
        <f t="shared" si="83"/>
        <v>0</v>
      </c>
      <c r="R609" s="260">
        <f t="shared" si="84"/>
        <v>0</v>
      </c>
      <c r="S609" s="261">
        <f t="shared" si="85"/>
        <v>0</v>
      </c>
      <c r="T609" s="258">
        <f t="shared" si="88"/>
        <v>0</v>
      </c>
      <c r="U609" s="259">
        <f t="shared" si="89"/>
        <v>0</v>
      </c>
    </row>
    <row r="610" spans="1:21" ht="20.25">
      <c r="A610" s="78"/>
      <c r="B610" s="270"/>
      <c r="C610" s="79"/>
      <c r="D610" s="80"/>
      <c r="E610" s="81"/>
      <c r="F610" s="31">
        <f t="shared" si="81"/>
      </c>
      <c r="G610" s="303">
        <f>IF(D610="","",VLOOKUP(F610,'Plan Comptable Général Commenté'!$C$5:$D$570,2,0))</f>
      </c>
      <c r="H610" s="82"/>
      <c r="I610" s="281">
        <f>IF(H610="","",VLOOKUP(H610,'Comptes Analytiques'!$A$8:$B$51,2,0))</f>
      </c>
      <c r="J610" s="33"/>
      <c r="K610" s="84"/>
      <c r="L610" s="84"/>
      <c r="M610" s="305"/>
      <c r="N610" s="255">
        <f t="shared" si="86"/>
        <v>0</v>
      </c>
      <c r="O610" s="261">
        <f t="shared" si="87"/>
        <v>0</v>
      </c>
      <c r="P610" s="260">
        <f t="shared" si="82"/>
        <v>0</v>
      </c>
      <c r="Q610" s="261">
        <f t="shared" si="83"/>
        <v>0</v>
      </c>
      <c r="R610" s="260">
        <f t="shared" si="84"/>
        <v>0</v>
      </c>
      <c r="S610" s="261">
        <f t="shared" si="85"/>
        <v>0</v>
      </c>
      <c r="T610" s="258">
        <f t="shared" si="88"/>
        <v>0</v>
      </c>
      <c r="U610" s="259">
        <f t="shared" si="89"/>
        <v>0</v>
      </c>
    </row>
    <row r="611" spans="1:21" ht="20.25">
      <c r="A611" s="78"/>
      <c r="B611" s="270"/>
      <c r="C611" s="79"/>
      <c r="D611" s="80"/>
      <c r="E611" s="81"/>
      <c r="F611" s="31">
        <f t="shared" si="81"/>
      </c>
      <c r="G611" s="303">
        <f>IF(D611="","",VLOOKUP(F611,'Plan Comptable Général Commenté'!$C$5:$D$570,2,0))</f>
      </c>
      <c r="H611" s="82"/>
      <c r="I611" s="281">
        <f>IF(H611="","",VLOOKUP(H611,'Comptes Analytiques'!$A$8:$B$51,2,0))</f>
      </c>
      <c r="J611" s="33"/>
      <c r="K611" s="84"/>
      <c r="L611" s="84"/>
      <c r="M611" s="305"/>
      <c r="N611" s="255">
        <f t="shared" si="86"/>
        <v>0</v>
      </c>
      <c r="O611" s="261">
        <f t="shared" si="87"/>
        <v>0</v>
      </c>
      <c r="P611" s="260">
        <f t="shared" si="82"/>
        <v>0</v>
      </c>
      <c r="Q611" s="261">
        <f t="shared" si="83"/>
        <v>0</v>
      </c>
      <c r="R611" s="260">
        <f t="shared" si="84"/>
        <v>0</v>
      </c>
      <c r="S611" s="261">
        <f t="shared" si="85"/>
        <v>0</v>
      </c>
      <c r="T611" s="258">
        <f t="shared" si="88"/>
        <v>0</v>
      </c>
      <c r="U611" s="259">
        <f t="shared" si="89"/>
        <v>0</v>
      </c>
    </row>
    <row r="612" spans="1:21" ht="20.25">
      <c r="A612" s="78"/>
      <c r="B612" s="270"/>
      <c r="C612" s="79"/>
      <c r="D612" s="80"/>
      <c r="E612" s="81"/>
      <c r="F612" s="31">
        <f t="shared" si="81"/>
      </c>
      <c r="G612" s="303">
        <f>IF(D612="","",VLOOKUP(F612,'Plan Comptable Général Commenté'!$C$5:$D$570,2,0))</f>
      </c>
      <c r="H612" s="82"/>
      <c r="I612" s="281">
        <f>IF(H612="","",VLOOKUP(H612,'Comptes Analytiques'!$A$8:$B$51,2,0))</f>
      </c>
      <c r="J612" s="33"/>
      <c r="K612" s="84"/>
      <c r="L612" s="84"/>
      <c r="M612" s="305"/>
      <c r="N612" s="255">
        <f t="shared" si="86"/>
        <v>0</v>
      </c>
      <c r="O612" s="261">
        <f t="shared" si="87"/>
        <v>0</v>
      </c>
      <c r="P612" s="260">
        <f t="shared" si="82"/>
        <v>0</v>
      </c>
      <c r="Q612" s="261">
        <f t="shared" si="83"/>
        <v>0</v>
      </c>
      <c r="R612" s="260">
        <f t="shared" si="84"/>
        <v>0</v>
      </c>
      <c r="S612" s="261">
        <f t="shared" si="85"/>
        <v>0</v>
      </c>
      <c r="T612" s="258">
        <f t="shared" si="88"/>
        <v>0</v>
      </c>
      <c r="U612" s="259">
        <f t="shared" si="89"/>
        <v>0</v>
      </c>
    </row>
    <row r="613" spans="1:21" ht="20.25">
      <c r="A613" s="78"/>
      <c r="B613" s="270"/>
      <c r="C613" s="79"/>
      <c r="D613" s="80"/>
      <c r="E613" s="81"/>
      <c r="F613" s="31">
        <f t="shared" si="81"/>
      </c>
      <c r="G613" s="303">
        <f>IF(D613="","",VLOOKUP(F613,'Plan Comptable Général Commenté'!$C$5:$D$570,2,0))</f>
      </c>
      <c r="H613" s="82"/>
      <c r="I613" s="281">
        <f>IF(H613="","",VLOOKUP(H613,'Comptes Analytiques'!$A$8:$B$51,2,0))</f>
      </c>
      <c r="J613" s="33"/>
      <c r="K613" s="84"/>
      <c r="L613" s="84"/>
      <c r="M613" s="305"/>
      <c r="N613" s="255">
        <f t="shared" si="86"/>
        <v>0</v>
      </c>
      <c r="O613" s="261">
        <f t="shared" si="87"/>
        <v>0</v>
      </c>
      <c r="P613" s="260">
        <f t="shared" si="82"/>
        <v>0</v>
      </c>
      <c r="Q613" s="261">
        <f t="shared" si="83"/>
        <v>0</v>
      </c>
      <c r="R613" s="260">
        <f t="shared" si="84"/>
        <v>0</v>
      </c>
      <c r="S613" s="261">
        <f t="shared" si="85"/>
        <v>0</v>
      </c>
      <c r="T613" s="258">
        <f t="shared" si="88"/>
        <v>0</v>
      </c>
      <c r="U613" s="259">
        <f t="shared" si="89"/>
        <v>0</v>
      </c>
    </row>
    <row r="614" spans="1:21" ht="20.25">
      <c r="A614" s="78"/>
      <c r="B614" s="270"/>
      <c r="C614" s="79"/>
      <c r="D614" s="80"/>
      <c r="E614" s="81"/>
      <c r="F614" s="31">
        <f t="shared" si="81"/>
      </c>
      <c r="G614" s="303">
        <f>IF(D614="","",VLOOKUP(F614,'Plan Comptable Général Commenté'!$C$5:$D$570,2,0))</f>
      </c>
      <c r="H614" s="82"/>
      <c r="I614" s="281">
        <f>IF(H614="","",VLOOKUP(H614,'Comptes Analytiques'!$A$8:$B$51,2,0))</f>
      </c>
      <c r="J614" s="33"/>
      <c r="K614" s="84"/>
      <c r="L614" s="84"/>
      <c r="M614" s="305"/>
      <c r="N614" s="255">
        <f t="shared" si="86"/>
        <v>0</v>
      </c>
      <c r="O614" s="261">
        <f t="shared" si="87"/>
        <v>0</v>
      </c>
      <c r="P614" s="260">
        <f t="shared" si="82"/>
        <v>0</v>
      </c>
      <c r="Q614" s="261">
        <f t="shared" si="83"/>
        <v>0</v>
      </c>
      <c r="R614" s="260">
        <f t="shared" si="84"/>
        <v>0</v>
      </c>
      <c r="S614" s="261">
        <f t="shared" si="85"/>
        <v>0</v>
      </c>
      <c r="T614" s="258">
        <f t="shared" si="88"/>
        <v>0</v>
      </c>
      <c r="U614" s="259">
        <f t="shared" si="89"/>
        <v>0</v>
      </c>
    </row>
    <row r="615" spans="1:21" ht="20.25">
      <c r="A615" s="78"/>
      <c r="B615" s="270"/>
      <c r="C615" s="79"/>
      <c r="D615" s="80"/>
      <c r="E615" s="81"/>
      <c r="F615" s="31">
        <f t="shared" si="81"/>
      </c>
      <c r="G615" s="303">
        <f>IF(D615="","",VLOOKUP(F615,'Plan Comptable Général Commenté'!$C$5:$D$570,2,0))</f>
      </c>
      <c r="H615" s="82"/>
      <c r="I615" s="281">
        <f>IF(H615="","",VLOOKUP(H615,'Comptes Analytiques'!$A$8:$B$51,2,0))</f>
      </c>
      <c r="J615" s="33"/>
      <c r="K615" s="84"/>
      <c r="L615" s="84"/>
      <c r="M615" s="305"/>
      <c r="N615" s="255">
        <f t="shared" si="86"/>
        <v>0</v>
      </c>
      <c r="O615" s="261">
        <f t="shared" si="87"/>
        <v>0</v>
      </c>
      <c r="P615" s="260">
        <f t="shared" si="82"/>
        <v>0</v>
      </c>
      <c r="Q615" s="261">
        <f t="shared" si="83"/>
        <v>0</v>
      </c>
      <c r="R615" s="260">
        <f t="shared" si="84"/>
        <v>0</v>
      </c>
      <c r="S615" s="261">
        <f t="shared" si="85"/>
        <v>0</v>
      </c>
      <c r="T615" s="258">
        <f t="shared" si="88"/>
        <v>0</v>
      </c>
      <c r="U615" s="259">
        <f t="shared" si="89"/>
        <v>0</v>
      </c>
    </row>
    <row r="616" spans="1:21" ht="20.25">
      <c r="A616" s="78"/>
      <c r="B616" s="270"/>
      <c r="C616" s="79"/>
      <c r="D616" s="80"/>
      <c r="E616" s="81"/>
      <c r="F616" s="31">
        <f t="shared" si="81"/>
      </c>
      <c r="G616" s="303">
        <f>IF(D616="","",VLOOKUP(F616,'Plan Comptable Général Commenté'!$C$5:$D$570,2,0))</f>
      </c>
      <c r="H616" s="82"/>
      <c r="I616" s="281">
        <f>IF(H616="","",VLOOKUP(H616,'Comptes Analytiques'!$A$8:$B$51,2,0))</f>
      </c>
      <c r="J616" s="33"/>
      <c r="K616" s="84"/>
      <c r="L616" s="84"/>
      <c r="M616" s="305"/>
      <c r="N616" s="255">
        <f t="shared" si="86"/>
        <v>0</v>
      </c>
      <c r="O616" s="261">
        <f t="shared" si="87"/>
        <v>0</v>
      </c>
      <c r="P616" s="260">
        <f t="shared" si="82"/>
        <v>0</v>
      </c>
      <c r="Q616" s="261">
        <f t="shared" si="83"/>
        <v>0</v>
      </c>
      <c r="R616" s="260">
        <f t="shared" si="84"/>
        <v>0</v>
      </c>
      <c r="S616" s="261">
        <f t="shared" si="85"/>
        <v>0</v>
      </c>
      <c r="T616" s="258">
        <f t="shared" si="88"/>
        <v>0</v>
      </c>
      <c r="U616" s="259">
        <f t="shared" si="89"/>
        <v>0</v>
      </c>
    </row>
    <row r="617" spans="1:21" ht="20.25">
      <c r="A617" s="78"/>
      <c r="B617" s="270"/>
      <c r="C617" s="79"/>
      <c r="D617" s="80"/>
      <c r="E617" s="81"/>
      <c r="F617" s="31">
        <f t="shared" si="81"/>
      </c>
      <c r="G617" s="303">
        <f>IF(D617="","",VLOOKUP(F617,'Plan Comptable Général Commenté'!$C$5:$D$570,2,0))</f>
      </c>
      <c r="H617" s="82"/>
      <c r="I617" s="281">
        <f>IF(H617="","",VLOOKUP(H617,'Comptes Analytiques'!$A$8:$B$51,2,0))</f>
      </c>
      <c r="J617" s="33"/>
      <c r="K617" s="84"/>
      <c r="L617" s="84"/>
      <c r="M617" s="305"/>
      <c r="N617" s="255">
        <f t="shared" si="86"/>
        <v>0</v>
      </c>
      <c r="O617" s="261">
        <f t="shared" si="87"/>
        <v>0</v>
      </c>
      <c r="P617" s="260">
        <f t="shared" si="82"/>
        <v>0</v>
      </c>
      <c r="Q617" s="261">
        <f t="shared" si="83"/>
        <v>0</v>
      </c>
      <c r="R617" s="260">
        <f t="shared" si="84"/>
        <v>0</v>
      </c>
      <c r="S617" s="261">
        <f t="shared" si="85"/>
        <v>0</v>
      </c>
      <c r="T617" s="258">
        <f t="shared" si="88"/>
        <v>0</v>
      </c>
      <c r="U617" s="259">
        <f t="shared" si="89"/>
        <v>0</v>
      </c>
    </row>
    <row r="618" spans="1:21" ht="20.25">
      <c r="A618" s="78"/>
      <c r="B618" s="270"/>
      <c r="C618" s="79"/>
      <c r="D618" s="80"/>
      <c r="E618" s="81"/>
      <c r="F618" s="31">
        <f t="shared" si="81"/>
      </c>
      <c r="G618" s="303">
        <f>IF(D618="","",VLOOKUP(F618,'Plan Comptable Général Commenté'!$C$5:$D$570,2,0))</f>
      </c>
      <c r="H618" s="82"/>
      <c r="I618" s="281">
        <f>IF(H618="","",VLOOKUP(H618,'Comptes Analytiques'!$A$8:$B$51,2,0))</f>
      </c>
      <c r="J618" s="33"/>
      <c r="K618" s="84"/>
      <c r="L618" s="84"/>
      <c r="M618" s="305"/>
      <c r="N618" s="255">
        <f t="shared" si="86"/>
        <v>0</v>
      </c>
      <c r="O618" s="261">
        <f t="shared" si="87"/>
        <v>0</v>
      </c>
      <c r="P618" s="260">
        <f t="shared" si="82"/>
        <v>0</v>
      </c>
      <c r="Q618" s="261">
        <f t="shared" si="83"/>
        <v>0</v>
      </c>
      <c r="R618" s="260">
        <f t="shared" si="84"/>
        <v>0</v>
      </c>
      <c r="S618" s="261">
        <f t="shared" si="85"/>
        <v>0</v>
      </c>
      <c r="T618" s="258">
        <f t="shared" si="88"/>
        <v>0</v>
      </c>
      <c r="U618" s="259">
        <f t="shared" si="89"/>
        <v>0</v>
      </c>
    </row>
    <row r="619" spans="1:21" ht="20.25">
      <c r="A619" s="78"/>
      <c r="B619" s="270"/>
      <c r="C619" s="79"/>
      <c r="D619" s="80"/>
      <c r="E619" s="81"/>
      <c r="F619" s="31">
        <f t="shared" si="81"/>
      </c>
      <c r="G619" s="303">
        <f>IF(D619="","",VLOOKUP(F619,'Plan Comptable Général Commenté'!$C$5:$D$570,2,0))</f>
      </c>
      <c r="H619" s="82"/>
      <c r="I619" s="281">
        <f>IF(H619="","",VLOOKUP(H619,'Comptes Analytiques'!$A$8:$B$51,2,0))</f>
      </c>
      <c r="J619" s="33"/>
      <c r="K619" s="84"/>
      <c r="L619" s="84"/>
      <c r="M619" s="305"/>
      <c r="N619" s="255">
        <f t="shared" si="86"/>
        <v>0</v>
      </c>
      <c r="O619" s="261">
        <f t="shared" si="87"/>
        <v>0</v>
      </c>
      <c r="P619" s="260">
        <f t="shared" si="82"/>
        <v>0</v>
      </c>
      <c r="Q619" s="261">
        <f t="shared" si="83"/>
        <v>0</v>
      </c>
      <c r="R619" s="260">
        <f t="shared" si="84"/>
        <v>0</v>
      </c>
      <c r="S619" s="261">
        <f t="shared" si="85"/>
        <v>0</v>
      </c>
      <c r="T619" s="258">
        <f t="shared" si="88"/>
        <v>0</v>
      </c>
      <c r="U619" s="259">
        <f t="shared" si="89"/>
        <v>0</v>
      </c>
    </row>
    <row r="620" spans="1:21" ht="20.25">
      <c r="A620" s="78"/>
      <c r="B620" s="270"/>
      <c r="C620" s="79"/>
      <c r="D620" s="80"/>
      <c r="E620" s="81"/>
      <c r="F620" s="31">
        <f t="shared" si="81"/>
      </c>
      <c r="G620" s="303">
        <f>IF(D620="","",VLOOKUP(F620,'Plan Comptable Général Commenté'!$C$5:$D$570,2,0))</f>
      </c>
      <c r="H620" s="82"/>
      <c r="I620" s="281">
        <f>IF(H620="","",VLOOKUP(H620,'Comptes Analytiques'!$A$8:$B$51,2,0))</f>
      </c>
      <c r="J620" s="33"/>
      <c r="K620" s="84"/>
      <c r="L620" s="84"/>
      <c r="M620" s="305"/>
      <c r="N620" s="255">
        <f t="shared" si="86"/>
        <v>0</v>
      </c>
      <c r="O620" s="261">
        <f t="shared" si="87"/>
        <v>0</v>
      </c>
      <c r="P620" s="260">
        <f t="shared" si="82"/>
        <v>0</v>
      </c>
      <c r="Q620" s="261">
        <f t="shared" si="83"/>
        <v>0</v>
      </c>
      <c r="R620" s="260">
        <f t="shared" si="84"/>
        <v>0</v>
      </c>
      <c r="S620" s="261">
        <f t="shared" si="85"/>
        <v>0</v>
      </c>
      <c r="T620" s="258">
        <f t="shared" si="88"/>
        <v>0</v>
      </c>
      <c r="U620" s="259">
        <f t="shared" si="89"/>
        <v>0</v>
      </c>
    </row>
    <row r="621" spans="1:21" ht="20.25">
      <c r="A621" s="78"/>
      <c r="B621" s="270"/>
      <c r="C621" s="79"/>
      <c r="D621" s="80"/>
      <c r="E621" s="81"/>
      <c r="F621" s="31">
        <f t="shared" si="81"/>
      </c>
      <c r="G621" s="303">
        <f>IF(D621="","",VLOOKUP(F621,'Plan Comptable Général Commenté'!$C$5:$D$570,2,0))</f>
      </c>
      <c r="H621" s="82"/>
      <c r="I621" s="281">
        <f>IF(H621="","",VLOOKUP(H621,'Comptes Analytiques'!$A$8:$B$51,2,0))</f>
      </c>
      <c r="J621" s="33"/>
      <c r="K621" s="84"/>
      <c r="L621" s="84"/>
      <c r="M621" s="305"/>
      <c r="N621" s="255">
        <f t="shared" si="86"/>
        <v>0</v>
      </c>
      <c r="O621" s="261">
        <f t="shared" si="87"/>
        <v>0</v>
      </c>
      <c r="P621" s="260">
        <f t="shared" si="82"/>
        <v>0</v>
      </c>
      <c r="Q621" s="261">
        <f t="shared" si="83"/>
        <v>0</v>
      </c>
      <c r="R621" s="260">
        <f t="shared" si="84"/>
        <v>0</v>
      </c>
      <c r="S621" s="261">
        <f t="shared" si="85"/>
        <v>0</v>
      </c>
      <c r="T621" s="258">
        <f t="shared" si="88"/>
        <v>0</v>
      </c>
      <c r="U621" s="259">
        <f t="shared" si="89"/>
        <v>0</v>
      </c>
    </row>
    <row r="622" spans="1:21" ht="20.25">
      <c r="A622" s="78"/>
      <c r="B622" s="270"/>
      <c r="C622" s="79"/>
      <c r="D622" s="80"/>
      <c r="E622" s="81"/>
      <c r="F622" s="31">
        <f t="shared" si="81"/>
      </c>
      <c r="G622" s="303">
        <f>IF(D622="","",VLOOKUP(F622,'Plan Comptable Général Commenté'!$C$5:$D$570,2,0))</f>
      </c>
      <c r="H622" s="82"/>
      <c r="I622" s="281">
        <f>IF(H622="","",VLOOKUP(H622,'Comptes Analytiques'!$A$8:$B$51,2,0))</f>
      </c>
      <c r="J622" s="33"/>
      <c r="K622" s="84"/>
      <c r="L622" s="84"/>
      <c r="M622" s="305"/>
      <c r="N622" s="255">
        <f t="shared" si="86"/>
        <v>0</v>
      </c>
      <c r="O622" s="261">
        <f t="shared" si="87"/>
        <v>0</v>
      </c>
      <c r="P622" s="260">
        <f t="shared" si="82"/>
        <v>0</v>
      </c>
      <c r="Q622" s="261">
        <f t="shared" si="83"/>
        <v>0</v>
      </c>
      <c r="R622" s="260">
        <f t="shared" si="84"/>
        <v>0</v>
      </c>
      <c r="S622" s="261">
        <f t="shared" si="85"/>
        <v>0</v>
      </c>
      <c r="T622" s="258">
        <f t="shared" si="88"/>
        <v>0</v>
      </c>
      <c r="U622" s="259">
        <f t="shared" si="89"/>
        <v>0</v>
      </c>
    </row>
    <row r="623" spans="1:21" ht="20.25">
      <c r="A623" s="78"/>
      <c r="B623" s="270"/>
      <c r="C623" s="79"/>
      <c r="D623" s="80"/>
      <c r="E623" s="81"/>
      <c r="F623" s="31">
        <f t="shared" si="81"/>
      </c>
      <c r="G623" s="303">
        <f>IF(D623="","",VLOOKUP(F623,'Plan Comptable Général Commenté'!$C$5:$D$570,2,0))</f>
      </c>
      <c r="H623" s="82"/>
      <c r="I623" s="281">
        <f>IF(H623="","",VLOOKUP(H623,'Comptes Analytiques'!$A$8:$B$51,2,0))</f>
      </c>
      <c r="J623" s="33"/>
      <c r="K623" s="84"/>
      <c r="L623" s="84"/>
      <c r="M623" s="305"/>
      <c r="N623" s="255">
        <f t="shared" si="86"/>
        <v>0</v>
      </c>
      <c r="O623" s="261">
        <f t="shared" si="87"/>
        <v>0</v>
      </c>
      <c r="P623" s="260">
        <f t="shared" si="82"/>
        <v>0</v>
      </c>
      <c r="Q623" s="261">
        <f t="shared" si="83"/>
        <v>0</v>
      </c>
      <c r="R623" s="260">
        <f t="shared" si="84"/>
        <v>0</v>
      </c>
      <c r="S623" s="261">
        <f t="shared" si="85"/>
        <v>0</v>
      </c>
      <c r="T623" s="258">
        <f t="shared" si="88"/>
        <v>0</v>
      </c>
      <c r="U623" s="259">
        <f t="shared" si="89"/>
        <v>0</v>
      </c>
    </row>
    <row r="624" spans="1:21" ht="20.25">
      <c r="A624" s="78"/>
      <c r="B624" s="270"/>
      <c r="C624" s="79"/>
      <c r="D624" s="80"/>
      <c r="E624" s="81"/>
      <c r="F624" s="31">
        <f t="shared" si="81"/>
      </c>
      <c r="G624" s="303">
        <f>IF(D624="","",VLOOKUP(F624,'Plan Comptable Général Commenté'!$C$5:$D$570,2,0))</f>
      </c>
      <c r="H624" s="82"/>
      <c r="I624" s="281">
        <f>IF(H624="","",VLOOKUP(H624,'Comptes Analytiques'!$A$8:$B$51,2,0))</f>
      </c>
      <c r="J624" s="33"/>
      <c r="K624" s="84"/>
      <c r="L624" s="84"/>
      <c r="M624" s="305"/>
      <c r="N624" s="255">
        <f t="shared" si="86"/>
        <v>0</v>
      </c>
      <c r="O624" s="261">
        <f t="shared" si="87"/>
        <v>0</v>
      </c>
      <c r="P624" s="260">
        <f t="shared" si="82"/>
        <v>0</v>
      </c>
      <c r="Q624" s="261">
        <f t="shared" si="83"/>
        <v>0</v>
      </c>
      <c r="R624" s="260">
        <f t="shared" si="84"/>
        <v>0</v>
      </c>
      <c r="S624" s="261">
        <f t="shared" si="85"/>
        <v>0</v>
      </c>
      <c r="T624" s="258">
        <f t="shared" si="88"/>
        <v>0</v>
      </c>
      <c r="U624" s="259">
        <f t="shared" si="89"/>
        <v>0</v>
      </c>
    </row>
    <row r="625" spans="1:21" ht="20.25">
      <c r="A625" s="78"/>
      <c r="B625" s="270"/>
      <c r="C625" s="79"/>
      <c r="D625" s="80"/>
      <c r="E625" s="81"/>
      <c r="F625" s="31">
        <f t="shared" si="81"/>
      </c>
      <c r="G625" s="303">
        <f>IF(D625="","",VLOOKUP(F625,'Plan Comptable Général Commenté'!$C$5:$D$570,2,0))</f>
      </c>
      <c r="H625" s="82"/>
      <c r="I625" s="281">
        <f>IF(H625="","",VLOOKUP(H625,'Comptes Analytiques'!$A$8:$B$51,2,0))</f>
      </c>
      <c r="J625" s="33"/>
      <c r="K625" s="84"/>
      <c r="L625" s="84"/>
      <c r="M625" s="305"/>
      <c r="N625" s="255">
        <f t="shared" si="86"/>
        <v>0</v>
      </c>
      <c r="O625" s="261">
        <f t="shared" si="87"/>
        <v>0</v>
      </c>
      <c r="P625" s="260">
        <f t="shared" si="82"/>
        <v>0</v>
      </c>
      <c r="Q625" s="261">
        <f t="shared" si="83"/>
        <v>0</v>
      </c>
      <c r="R625" s="260">
        <f t="shared" si="84"/>
        <v>0</v>
      </c>
      <c r="S625" s="261">
        <f t="shared" si="85"/>
        <v>0</v>
      </c>
      <c r="T625" s="258">
        <f t="shared" si="88"/>
        <v>0</v>
      </c>
      <c r="U625" s="259">
        <f t="shared" si="89"/>
        <v>0</v>
      </c>
    </row>
    <row r="626" spans="1:21" ht="20.25">
      <c r="A626" s="78"/>
      <c r="B626" s="270"/>
      <c r="C626" s="79"/>
      <c r="D626" s="80"/>
      <c r="E626" s="81"/>
      <c r="F626" s="31">
        <f t="shared" si="81"/>
      </c>
      <c r="G626" s="303">
        <f>IF(D626="","",VLOOKUP(F626,'Plan Comptable Général Commenté'!$C$5:$D$570,2,0))</f>
      </c>
      <c r="H626" s="82"/>
      <c r="I626" s="281">
        <f>IF(H626="","",VLOOKUP(H626,'Comptes Analytiques'!$A$8:$B$51,2,0))</f>
      </c>
      <c r="J626" s="33"/>
      <c r="K626" s="84"/>
      <c r="L626" s="84"/>
      <c r="M626" s="305"/>
      <c r="N626" s="255">
        <f t="shared" si="86"/>
        <v>0</v>
      </c>
      <c r="O626" s="261">
        <f t="shared" si="87"/>
        <v>0</v>
      </c>
      <c r="P626" s="260">
        <f t="shared" si="82"/>
        <v>0</v>
      </c>
      <c r="Q626" s="261">
        <f t="shared" si="83"/>
        <v>0</v>
      </c>
      <c r="R626" s="260">
        <f t="shared" si="84"/>
        <v>0</v>
      </c>
      <c r="S626" s="261">
        <f t="shared" si="85"/>
        <v>0</v>
      </c>
      <c r="T626" s="258">
        <f t="shared" si="88"/>
        <v>0</v>
      </c>
      <c r="U626" s="259">
        <f t="shared" si="89"/>
        <v>0</v>
      </c>
    </row>
    <row r="627" spans="1:21" ht="20.25">
      <c r="A627" s="78"/>
      <c r="B627" s="270"/>
      <c r="C627" s="79"/>
      <c r="D627" s="80"/>
      <c r="E627" s="81"/>
      <c r="F627" s="31">
        <f t="shared" si="81"/>
      </c>
      <c r="G627" s="303">
        <f>IF(D627="","",VLOOKUP(F627,'Plan Comptable Général Commenté'!$C$5:$D$570,2,0))</f>
      </c>
      <c r="H627" s="82"/>
      <c r="I627" s="281">
        <f>IF(H627="","",VLOOKUP(H627,'Comptes Analytiques'!$A$8:$B$51,2,0))</f>
      </c>
      <c r="J627" s="33"/>
      <c r="K627" s="84"/>
      <c r="L627" s="84"/>
      <c r="M627" s="305"/>
      <c r="N627" s="255">
        <f t="shared" si="86"/>
        <v>0</v>
      </c>
      <c r="O627" s="261">
        <f t="shared" si="87"/>
        <v>0</v>
      </c>
      <c r="P627" s="260">
        <f t="shared" si="82"/>
        <v>0</v>
      </c>
      <c r="Q627" s="261">
        <f t="shared" si="83"/>
        <v>0</v>
      </c>
      <c r="R627" s="260">
        <f t="shared" si="84"/>
        <v>0</v>
      </c>
      <c r="S627" s="261">
        <f t="shared" si="85"/>
        <v>0</v>
      </c>
      <c r="T627" s="258">
        <f t="shared" si="88"/>
        <v>0</v>
      </c>
      <c r="U627" s="259">
        <f t="shared" si="89"/>
        <v>0</v>
      </c>
    </row>
    <row r="628" spans="1:21" ht="20.25">
      <c r="A628" s="78"/>
      <c r="B628" s="270"/>
      <c r="C628" s="79"/>
      <c r="D628" s="80"/>
      <c r="E628" s="81"/>
      <c r="F628" s="31">
        <f t="shared" si="81"/>
      </c>
      <c r="G628" s="303">
        <f>IF(D628="","",VLOOKUP(F628,'Plan Comptable Général Commenté'!$C$5:$D$570,2,0))</f>
      </c>
      <c r="H628" s="82"/>
      <c r="I628" s="281">
        <f>IF(H628="","",VLOOKUP(H628,'Comptes Analytiques'!$A$8:$B$51,2,0))</f>
      </c>
      <c r="J628" s="33"/>
      <c r="K628" s="84"/>
      <c r="L628" s="84"/>
      <c r="M628" s="305"/>
      <c r="N628" s="255">
        <f t="shared" si="86"/>
        <v>0</v>
      </c>
      <c r="O628" s="261">
        <f t="shared" si="87"/>
        <v>0</v>
      </c>
      <c r="P628" s="260">
        <f t="shared" si="82"/>
        <v>0</v>
      </c>
      <c r="Q628" s="261">
        <f t="shared" si="83"/>
        <v>0</v>
      </c>
      <c r="R628" s="260">
        <f t="shared" si="84"/>
        <v>0</v>
      </c>
      <c r="S628" s="261">
        <f t="shared" si="85"/>
        <v>0</v>
      </c>
      <c r="T628" s="258">
        <f t="shared" si="88"/>
        <v>0</v>
      </c>
      <c r="U628" s="259">
        <f t="shared" si="89"/>
        <v>0</v>
      </c>
    </row>
    <row r="629" spans="1:21" ht="20.25">
      <c r="A629" s="78"/>
      <c r="B629" s="270"/>
      <c r="C629" s="79"/>
      <c r="D629" s="80"/>
      <c r="E629" s="81"/>
      <c r="F629" s="31">
        <f t="shared" si="81"/>
      </c>
      <c r="G629" s="303">
        <f>IF(D629="","",VLOOKUP(F629,'Plan Comptable Général Commenté'!$C$5:$D$570,2,0))</f>
      </c>
      <c r="H629" s="82"/>
      <c r="I629" s="281">
        <f>IF(H629="","",VLOOKUP(H629,'Comptes Analytiques'!$A$8:$B$51,2,0))</f>
      </c>
      <c r="J629" s="33"/>
      <c r="K629" s="84"/>
      <c r="L629" s="84"/>
      <c r="M629" s="305"/>
      <c r="N629" s="255">
        <f t="shared" si="86"/>
        <v>0</v>
      </c>
      <c r="O629" s="261">
        <f t="shared" si="87"/>
        <v>0</v>
      </c>
      <c r="P629" s="260">
        <f t="shared" si="82"/>
        <v>0</v>
      </c>
      <c r="Q629" s="261">
        <f t="shared" si="83"/>
        <v>0</v>
      </c>
      <c r="R629" s="260">
        <f t="shared" si="84"/>
        <v>0</v>
      </c>
      <c r="S629" s="261">
        <f t="shared" si="85"/>
        <v>0</v>
      </c>
      <c r="T629" s="258">
        <f t="shared" si="88"/>
        <v>0</v>
      </c>
      <c r="U629" s="259">
        <f t="shared" si="89"/>
        <v>0</v>
      </c>
    </row>
    <row r="630" spans="1:21" ht="20.25">
      <c r="A630" s="78"/>
      <c r="B630" s="270"/>
      <c r="C630" s="79"/>
      <c r="D630" s="80"/>
      <c r="E630" s="81"/>
      <c r="F630" s="31">
        <f t="shared" si="81"/>
      </c>
      <c r="G630" s="303">
        <f>IF(D630="","",VLOOKUP(F630,'Plan Comptable Général Commenté'!$C$5:$D$570,2,0))</f>
      </c>
      <c r="H630" s="82"/>
      <c r="I630" s="281">
        <f>IF(H630="","",VLOOKUP(H630,'Comptes Analytiques'!$A$8:$B$51,2,0))</f>
      </c>
      <c r="J630" s="33"/>
      <c r="K630" s="84"/>
      <c r="L630" s="84"/>
      <c r="M630" s="305"/>
      <c r="N630" s="255">
        <f t="shared" si="86"/>
        <v>0</v>
      </c>
      <c r="O630" s="261">
        <f t="shared" si="87"/>
        <v>0</v>
      </c>
      <c r="P630" s="260">
        <f t="shared" si="82"/>
        <v>0</v>
      </c>
      <c r="Q630" s="261">
        <f t="shared" si="83"/>
        <v>0</v>
      </c>
      <c r="R630" s="260">
        <f t="shared" si="84"/>
        <v>0</v>
      </c>
      <c r="S630" s="261">
        <f t="shared" si="85"/>
        <v>0</v>
      </c>
      <c r="T630" s="258">
        <f t="shared" si="88"/>
        <v>0</v>
      </c>
      <c r="U630" s="259">
        <f t="shared" si="89"/>
        <v>0</v>
      </c>
    </row>
    <row r="631" spans="1:21" ht="20.25">
      <c r="A631" s="78"/>
      <c r="B631" s="270"/>
      <c r="C631" s="79"/>
      <c r="D631" s="80"/>
      <c r="E631" s="81"/>
      <c r="F631" s="31">
        <f t="shared" si="81"/>
      </c>
      <c r="G631" s="303">
        <f>IF(D631="","",VLOOKUP(F631,'Plan Comptable Général Commenté'!$C$5:$D$570,2,0))</f>
      </c>
      <c r="H631" s="82"/>
      <c r="I631" s="281">
        <f>IF(H631="","",VLOOKUP(H631,'Comptes Analytiques'!$A$8:$B$51,2,0))</f>
      </c>
      <c r="J631" s="33"/>
      <c r="K631" s="84"/>
      <c r="L631" s="84"/>
      <c r="M631" s="305"/>
      <c r="N631" s="255">
        <f t="shared" si="86"/>
        <v>0</v>
      </c>
      <c r="O631" s="261">
        <f t="shared" si="87"/>
        <v>0</v>
      </c>
      <c r="P631" s="260">
        <f t="shared" si="82"/>
        <v>0</v>
      </c>
      <c r="Q631" s="261">
        <f t="shared" si="83"/>
        <v>0</v>
      </c>
      <c r="R631" s="260">
        <f t="shared" si="84"/>
        <v>0</v>
      </c>
      <c r="S631" s="261">
        <f t="shared" si="85"/>
        <v>0</v>
      </c>
      <c r="T631" s="258">
        <f t="shared" si="88"/>
        <v>0</v>
      </c>
      <c r="U631" s="259">
        <f t="shared" si="89"/>
        <v>0</v>
      </c>
    </row>
    <row r="632" spans="1:21" ht="20.25">
      <c r="A632" s="78"/>
      <c r="B632" s="270"/>
      <c r="C632" s="79"/>
      <c r="D632" s="80"/>
      <c r="E632" s="81"/>
      <c r="F632" s="31">
        <f t="shared" si="81"/>
      </c>
      <c r="G632" s="303">
        <f>IF(D632="","",VLOOKUP(F632,'Plan Comptable Général Commenté'!$C$5:$D$570,2,0))</f>
      </c>
      <c r="H632" s="82"/>
      <c r="I632" s="281">
        <f>IF(H632="","",VLOOKUP(H632,'Comptes Analytiques'!$A$8:$B$51,2,0))</f>
      </c>
      <c r="J632" s="33"/>
      <c r="K632" s="84"/>
      <c r="L632" s="84"/>
      <c r="M632" s="305"/>
      <c r="N632" s="255">
        <f t="shared" si="86"/>
        <v>0</v>
      </c>
      <c r="O632" s="261">
        <f t="shared" si="87"/>
        <v>0</v>
      </c>
      <c r="P632" s="260">
        <f t="shared" si="82"/>
        <v>0</v>
      </c>
      <c r="Q632" s="261">
        <f t="shared" si="83"/>
        <v>0</v>
      </c>
      <c r="R632" s="260">
        <f t="shared" si="84"/>
        <v>0</v>
      </c>
      <c r="S632" s="261">
        <f t="shared" si="85"/>
        <v>0</v>
      </c>
      <c r="T632" s="258">
        <f t="shared" si="88"/>
        <v>0</v>
      </c>
      <c r="U632" s="259">
        <f t="shared" si="89"/>
        <v>0</v>
      </c>
    </row>
    <row r="633" spans="1:21" ht="20.25">
      <c r="A633" s="78"/>
      <c r="B633" s="270"/>
      <c r="C633" s="79"/>
      <c r="D633" s="80"/>
      <c r="E633" s="81"/>
      <c r="F633" s="31">
        <f t="shared" si="81"/>
      </c>
      <c r="G633" s="303">
        <f>IF(D633="","",VLOOKUP(F633,'Plan Comptable Général Commenté'!$C$5:$D$570,2,0))</f>
      </c>
      <c r="H633" s="82"/>
      <c r="I633" s="281">
        <f>IF(H633="","",VLOOKUP(H633,'Comptes Analytiques'!$A$8:$B$51,2,0))</f>
      </c>
      <c r="J633" s="33"/>
      <c r="K633" s="84"/>
      <c r="L633" s="84"/>
      <c r="M633" s="305"/>
      <c r="N633" s="255">
        <f t="shared" si="86"/>
        <v>0</v>
      </c>
      <c r="O633" s="261">
        <f t="shared" si="87"/>
        <v>0</v>
      </c>
      <c r="P633" s="260">
        <f t="shared" si="82"/>
        <v>0</v>
      </c>
      <c r="Q633" s="261">
        <f t="shared" si="83"/>
        <v>0</v>
      </c>
      <c r="R633" s="260">
        <f t="shared" si="84"/>
        <v>0</v>
      </c>
      <c r="S633" s="261">
        <f t="shared" si="85"/>
        <v>0</v>
      </c>
      <c r="T633" s="258">
        <f t="shared" si="88"/>
        <v>0</v>
      </c>
      <c r="U633" s="259">
        <f t="shared" si="89"/>
        <v>0</v>
      </c>
    </row>
    <row r="634" spans="1:21" ht="20.25">
      <c r="A634" s="78"/>
      <c r="B634" s="270"/>
      <c r="C634" s="79"/>
      <c r="D634" s="80"/>
      <c r="E634" s="81"/>
      <c r="F634" s="31">
        <f t="shared" si="81"/>
      </c>
      <c r="G634" s="303">
        <f>IF(D634="","",VLOOKUP(F634,'Plan Comptable Général Commenté'!$C$5:$D$570,2,0))</f>
      </c>
      <c r="H634" s="82"/>
      <c r="I634" s="281">
        <f>IF(H634="","",VLOOKUP(H634,'Comptes Analytiques'!$A$8:$B$51,2,0))</f>
      </c>
      <c r="J634" s="33"/>
      <c r="K634" s="84"/>
      <c r="L634" s="84"/>
      <c r="M634" s="305"/>
      <c r="N634" s="255">
        <f t="shared" si="86"/>
        <v>0</v>
      </c>
      <c r="O634" s="261">
        <f t="shared" si="87"/>
        <v>0</v>
      </c>
      <c r="P634" s="260">
        <f t="shared" si="82"/>
        <v>0</v>
      </c>
      <c r="Q634" s="261">
        <f t="shared" si="83"/>
        <v>0</v>
      </c>
      <c r="R634" s="260">
        <f t="shared" si="84"/>
        <v>0</v>
      </c>
      <c r="S634" s="261">
        <f t="shared" si="85"/>
        <v>0</v>
      </c>
      <c r="T634" s="258">
        <f t="shared" si="88"/>
        <v>0</v>
      </c>
      <c r="U634" s="259">
        <f t="shared" si="89"/>
        <v>0</v>
      </c>
    </row>
    <row r="635" spans="1:21" ht="20.25">
      <c r="A635" s="78"/>
      <c r="B635" s="270"/>
      <c r="C635" s="79"/>
      <c r="D635" s="80"/>
      <c r="E635" s="81"/>
      <c r="F635" s="31">
        <f t="shared" si="81"/>
      </c>
      <c r="G635" s="303">
        <f>IF(D635="","",VLOOKUP(F635,'Plan Comptable Général Commenté'!$C$5:$D$570,2,0))</f>
      </c>
      <c r="H635" s="82"/>
      <c r="I635" s="281">
        <f>IF(H635="","",VLOOKUP(H635,'Comptes Analytiques'!$A$8:$B$51,2,0))</f>
      </c>
      <c r="J635" s="33"/>
      <c r="K635" s="84"/>
      <c r="L635" s="84"/>
      <c r="M635" s="305"/>
      <c r="N635" s="255">
        <f t="shared" si="86"/>
        <v>0</v>
      </c>
      <c r="O635" s="261">
        <f t="shared" si="87"/>
        <v>0</v>
      </c>
      <c r="P635" s="260">
        <f t="shared" si="82"/>
        <v>0</v>
      </c>
      <c r="Q635" s="261">
        <f t="shared" si="83"/>
        <v>0</v>
      </c>
      <c r="R635" s="260">
        <f t="shared" si="84"/>
        <v>0</v>
      </c>
      <c r="S635" s="261">
        <f t="shared" si="85"/>
        <v>0</v>
      </c>
      <c r="T635" s="258">
        <f t="shared" si="88"/>
        <v>0</v>
      </c>
      <c r="U635" s="259">
        <f t="shared" si="89"/>
        <v>0</v>
      </c>
    </row>
    <row r="636" spans="1:21" ht="20.25">
      <c r="A636" s="78"/>
      <c r="B636" s="270"/>
      <c r="C636" s="79"/>
      <c r="D636" s="80"/>
      <c r="E636" s="81"/>
      <c r="F636" s="31">
        <f t="shared" si="81"/>
      </c>
      <c r="G636" s="303">
        <f>IF(D636="","",VLOOKUP(F636,'Plan Comptable Général Commenté'!$C$5:$D$570,2,0))</f>
      </c>
      <c r="H636" s="82"/>
      <c r="I636" s="281">
        <f>IF(H636="","",VLOOKUP(H636,'Comptes Analytiques'!$A$8:$B$51,2,0))</f>
      </c>
      <c r="J636" s="33"/>
      <c r="K636" s="84"/>
      <c r="L636" s="84"/>
      <c r="M636" s="305"/>
      <c r="N636" s="255">
        <f t="shared" si="86"/>
        <v>0</v>
      </c>
      <c r="O636" s="261">
        <f t="shared" si="87"/>
        <v>0</v>
      </c>
      <c r="P636" s="260">
        <f t="shared" si="82"/>
        <v>0</v>
      </c>
      <c r="Q636" s="261">
        <f t="shared" si="83"/>
        <v>0</v>
      </c>
      <c r="R636" s="260">
        <f t="shared" si="84"/>
        <v>0</v>
      </c>
      <c r="S636" s="261">
        <f t="shared" si="85"/>
        <v>0</v>
      </c>
      <c r="T636" s="258">
        <f t="shared" si="88"/>
        <v>0</v>
      </c>
      <c r="U636" s="259">
        <f t="shared" si="89"/>
        <v>0</v>
      </c>
    </row>
    <row r="637" spans="1:21" ht="20.25">
      <c r="A637" s="78"/>
      <c r="B637" s="270"/>
      <c r="C637" s="79"/>
      <c r="D637" s="80"/>
      <c r="E637" s="81"/>
      <c r="F637" s="31">
        <f t="shared" si="81"/>
      </c>
      <c r="G637" s="303">
        <f>IF(D637="","",VLOOKUP(F637,'Plan Comptable Général Commenté'!$C$5:$D$570,2,0))</f>
      </c>
      <c r="H637" s="82"/>
      <c r="I637" s="281">
        <f>IF(H637="","",VLOOKUP(H637,'Comptes Analytiques'!$A$8:$B$51,2,0))</f>
      </c>
      <c r="J637" s="33"/>
      <c r="K637" s="84"/>
      <c r="L637" s="84"/>
      <c r="M637" s="305"/>
      <c r="N637" s="255">
        <f t="shared" si="86"/>
        <v>0</v>
      </c>
      <c r="O637" s="261">
        <f t="shared" si="87"/>
        <v>0</v>
      </c>
      <c r="P637" s="260">
        <f t="shared" si="82"/>
        <v>0</v>
      </c>
      <c r="Q637" s="261">
        <f t="shared" si="83"/>
        <v>0</v>
      </c>
      <c r="R637" s="260">
        <f t="shared" si="84"/>
        <v>0</v>
      </c>
      <c r="S637" s="261">
        <f t="shared" si="85"/>
        <v>0</v>
      </c>
      <c r="T637" s="258">
        <f t="shared" si="88"/>
        <v>0</v>
      </c>
      <c r="U637" s="259">
        <f t="shared" si="89"/>
        <v>0</v>
      </c>
    </row>
    <row r="638" spans="1:21" ht="20.25">
      <c r="A638" s="78"/>
      <c r="B638" s="270"/>
      <c r="C638" s="79"/>
      <c r="D638" s="80"/>
      <c r="E638" s="81"/>
      <c r="F638" s="31">
        <f t="shared" si="81"/>
      </c>
      <c r="G638" s="303">
        <f>IF(D638="","",VLOOKUP(F638,'Plan Comptable Général Commenté'!$C$5:$D$570,2,0))</f>
      </c>
      <c r="H638" s="82"/>
      <c r="I638" s="281">
        <f>IF(H638="","",VLOOKUP(H638,'Comptes Analytiques'!$A$8:$B$51,2,0))</f>
      </c>
      <c r="J638" s="33"/>
      <c r="K638" s="84"/>
      <c r="L638" s="84"/>
      <c r="M638" s="305"/>
      <c r="N638" s="255">
        <f t="shared" si="86"/>
        <v>0</v>
      </c>
      <c r="O638" s="261">
        <f t="shared" si="87"/>
        <v>0</v>
      </c>
      <c r="P638" s="260">
        <f t="shared" si="82"/>
        <v>0</v>
      </c>
      <c r="Q638" s="261">
        <f t="shared" si="83"/>
        <v>0</v>
      </c>
      <c r="R638" s="260">
        <f t="shared" si="84"/>
        <v>0</v>
      </c>
      <c r="S638" s="261">
        <f t="shared" si="85"/>
        <v>0</v>
      </c>
      <c r="T638" s="258">
        <f t="shared" si="88"/>
        <v>0</v>
      </c>
      <c r="U638" s="259">
        <f t="shared" si="89"/>
        <v>0</v>
      </c>
    </row>
    <row r="639" spans="1:21" ht="20.25">
      <c r="A639" s="78"/>
      <c r="B639" s="270"/>
      <c r="C639" s="79"/>
      <c r="D639" s="80"/>
      <c r="E639" s="81"/>
      <c r="F639" s="31">
        <f t="shared" si="81"/>
      </c>
      <c r="G639" s="303">
        <f>IF(D639="","",VLOOKUP(F639,'Plan Comptable Général Commenté'!$C$5:$D$570,2,0))</f>
      </c>
      <c r="H639" s="82"/>
      <c r="I639" s="281">
        <f>IF(H639="","",VLOOKUP(H639,'Comptes Analytiques'!$A$8:$B$51,2,0))</f>
      </c>
      <c r="J639" s="33"/>
      <c r="K639" s="84"/>
      <c r="L639" s="84"/>
      <c r="M639" s="305"/>
      <c r="N639" s="255">
        <f t="shared" si="86"/>
        <v>0</v>
      </c>
      <c r="O639" s="261">
        <f t="shared" si="87"/>
        <v>0</v>
      </c>
      <c r="P639" s="260">
        <f t="shared" si="82"/>
        <v>0</v>
      </c>
      <c r="Q639" s="261">
        <f t="shared" si="83"/>
        <v>0</v>
      </c>
      <c r="R639" s="260">
        <f t="shared" si="84"/>
        <v>0</v>
      </c>
      <c r="S639" s="261">
        <f t="shared" si="85"/>
        <v>0</v>
      </c>
      <c r="T639" s="258">
        <f t="shared" si="88"/>
        <v>0</v>
      </c>
      <c r="U639" s="259">
        <f t="shared" si="89"/>
        <v>0</v>
      </c>
    </row>
    <row r="640" spans="1:21" ht="20.25">
      <c r="A640" s="78"/>
      <c r="B640" s="270"/>
      <c r="C640" s="79"/>
      <c r="D640" s="80"/>
      <c r="E640" s="81"/>
      <c r="F640" s="31">
        <f t="shared" si="81"/>
      </c>
      <c r="G640" s="303">
        <f>IF(D640="","",VLOOKUP(F640,'Plan Comptable Général Commenté'!$C$5:$D$570,2,0))</f>
      </c>
      <c r="H640" s="82"/>
      <c r="I640" s="281">
        <f>IF(H640="","",VLOOKUP(H640,'Comptes Analytiques'!$A$8:$B$51,2,0))</f>
      </c>
      <c r="J640" s="33"/>
      <c r="K640" s="84"/>
      <c r="L640" s="84"/>
      <c r="M640" s="305"/>
      <c r="N640" s="255">
        <f t="shared" si="86"/>
        <v>0</v>
      </c>
      <c r="O640" s="261">
        <f t="shared" si="87"/>
        <v>0</v>
      </c>
      <c r="P640" s="260">
        <f t="shared" si="82"/>
        <v>0</v>
      </c>
      <c r="Q640" s="261">
        <f t="shared" si="83"/>
        <v>0</v>
      </c>
      <c r="R640" s="260">
        <f t="shared" si="84"/>
        <v>0</v>
      </c>
      <c r="S640" s="261">
        <f t="shared" si="85"/>
        <v>0</v>
      </c>
      <c r="T640" s="258">
        <f t="shared" si="88"/>
        <v>0</v>
      </c>
      <c r="U640" s="259">
        <f t="shared" si="89"/>
        <v>0</v>
      </c>
    </row>
    <row r="641" spans="1:21" ht="20.25">
      <c r="A641" s="78"/>
      <c r="B641" s="270"/>
      <c r="C641" s="79"/>
      <c r="D641" s="80"/>
      <c r="E641" s="81"/>
      <c r="F641" s="31">
        <f t="shared" si="81"/>
      </c>
      <c r="G641" s="303">
        <f>IF(D641="","",VLOOKUP(F641,'Plan Comptable Général Commenté'!$C$5:$D$570,2,0))</f>
      </c>
      <c r="H641" s="82"/>
      <c r="I641" s="281">
        <f>IF(H641="","",VLOOKUP(H641,'Comptes Analytiques'!$A$8:$B$51,2,0))</f>
      </c>
      <c r="J641" s="33"/>
      <c r="K641" s="84"/>
      <c r="L641" s="84"/>
      <c r="M641" s="305"/>
      <c r="N641" s="255">
        <f t="shared" si="86"/>
        <v>0</v>
      </c>
      <c r="O641" s="261">
        <f t="shared" si="87"/>
        <v>0</v>
      </c>
      <c r="P641" s="260">
        <f t="shared" si="82"/>
        <v>0</v>
      </c>
      <c r="Q641" s="261">
        <f t="shared" si="83"/>
        <v>0</v>
      </c>
      <c r="R641" s="260">
        <f t="shared" si="84"/>
        <v>0</v>
      </c>
      <c r="S641" s="261">
        <f t="shared" si="85"/>
        <v>0</v>
      </c>
      <c r="T641" s="258">
        <f t="shared" si="88"/>
        <v>0</v>
      </c>
      <c r="U641" s="259">
        <f t="shared" si="89"/>
        <v>0</v>
      </c>
    </row>
    <row r="642" spans="1:21" ht="20.25">
      <c r="A642" s="78"/>
      <c r="B642" s="270"/>
      <c r="C642" s="79"/>
      <c r="D642" s="80"/>
      <c r="E642" s="81"/>
      <c r="F642" s="31">
        <f t="shared" si="81"/>
      </c>
      <c r="G642" s="303">
        <f>IF(D642="","",VLOOKUP(F642,'Plan Comptable Général Commenté'!$C$5:$D$570,2,0))</f>
      </c>
      <c r="H642" s="82"/>
      <c r="I642" s="281">
        <f>IF(H642="","",VLOOKUP(H642,'Comptes Analytiques'!$A$8:$B$51,2,0))</f>
      </c>
      <c r="J642" s="33"/>
      <c r="K642" s="84"/>
      <c r="L642" s="84"/>
      <c r="M642" s="305"/>
      <c r="N642" s="255">
        <f t="shared" si="86"/>
        <v>0</v>
      </c>
      <c r="O642" s="261">
        <f t="shared" si="87"/>
        <v>0</v>
      </c>
      <c r="P642" s="260">
        <f t="shared" si="82"/>
        <v>0</v>
      </c>
      <c r="Q642" s="261">
        <f t="shared" si="83"/>
        <v>0</v>
      </c>
      <c r="R642" s="260">
        <f t="shared" si="84"/>
        <v>0</v>
      </c>
      <c r="S642" s="261">
        <f t="shared" si="85"/>
        <v>0</v>
      </c>
      <c r="T642" s="258">
        <f t="shared" si="88"/>
        <v>0</v>
      </c>
      <c r="U642" s="259">
        <f t="shared" si="89"/>
        <v>0</v>
      </c>
    </row>
    <row r="643" spans="1:21" ht="20.25">
      <c r="A643" s="78"/>
      <c r="B643" s="270"/>
      <c r="C643" s="79"/>
      <c r="D643" s="80"/>
      <c r="E643" s="81"/>
      <c r="F643" s="31">
        <f t="shared" si="81"/>
      </c>
      <c r="G643" s="303">
        <f>IF(D643="","",VLOOKUP(F643,'Plan Comptable Général Commenté'!$C$5:$D$570,2,0))</f>
      </c>
      <c r="H643" s="82"/>
      <c r="I643" s="281">
        <f>IF(H643="","",VLOOKUP(H643,'Comptes Analytiques'!$A$8:$B$51,2,0))</f>
      </c>
      <c r="J643" s="33"/>
      <c r="K643" s="84"/>
      <c r="L643" s="84"/>
      <c r="M643" s="305"/>
      <c r="N643" s="255">
        <f t="shared" si="86"/>
        <v>0</v>
      </c>
      <c r="O643" s="261">
        <f t="shared" si="87"/>
        <v>0</v>
      </c>
      <c r="P643" s="260">
        <f t="shared" si="82"/>
        <v>0</v>
      </c>
      <c r="Q643" s="261">
        <f t="shared" si="83"/>
        <v>0</v>
      </c>
      <c r="R643" s="260">
        <f t="shared" si="84"/>
        <v>0</v>
      </c>
      <c r="S643" s="261">
        <f t="shared" si="85"/>
        <v>0</v>
      </c>
      <c r="T643" s="258">
        <f t="shared" si="88"/>
        <v>0</v>
      </c>
      <c r="U643" s="259">
        <f t="shared" si="89"/>
        <v>0</v>
      </c>
    </row>
    <row r="644" spans="1:21" ht="20.25">
      <c r="A644" s="78"/>
      <c r="B644" s="270"/>
      <c r="C644" s="79"/>
      <c r="D644" s="80"/>
      <c r="E644" s="81"/>
      <c r="F644" s="31">
        <f t="shared" si="81"/>
      </c>
      <c r="G644" s="303">
        <f>IF(D644="","",VLOOKUP(F644,'Plan Comptable Général Commenté'!$C$5:$D$570,2,0))</f>
      </c>
      <c r="H644" s="82"/>
      <c r="I644" s="281">
        <f>IF(H644="","",VLOOKUP(H644,'Comptes Analytiques'!$A$8:$B$51,2,0))</f>
      </c>
      <c r="J644" s="33"/>
      <c r="K644" s="84"/>
      <c r="L644" s="84"/>
      <c r="M644" s="305"/>
      <c r="N644" s="255">
        <f t="shared" si="86"/>
        <v>0</v>
      </c>
      <c r="O644" s="261">
        <f t="shared" si="87"/>
        <v>0</v>
      </c>
      <c r="P644" s="260">
        <f t="shared" si="82"/>
        <v>0</v>
      </c>
      <c r="Q644" s="261">
        <f t="shared" si="83"/>
        <v>0</v>
      </c>
      <c r="R644" s="260">
        <f t="shared" si="84"/>
        <v>0</v>
      </c>
      <c r="S644" s="261">
        <f t="shared" si="85"/>
        <v>0</v>
      </c>
      <c r="T644" s="258">
        <f t="shared" si="88"/>
        <v>0</v>
      </c>
      <c r="U644" s="259">
        <f t="shared" si="89"/>
        <v>0</v>
      </c>
    </row>
    <row r="645" spans="1:21" ht="20.25">
      <c r="A645" s="78"/>
      <c r="B645" s="270"/>
      <c r="C645" s="79"/>
      <c r="D645" s="80"/>
      <c r="E645" s="81"/>
      <c r="F645" s="31">
        <f t="shared" si="81"/>
      </c>
      <c r="G645" s="303">
        <f>IF(D645="","",VLOOKUP(F645,'Plan Comptable Général Commenté'!$C$5:$D$570,2,0))</f>
      </c>
      <c r="H645" s="82"/>
      <c r="I645" s="281">
        <f>IF(H645="","",VLOOKUP(H645,'Comptes Analytiques'!$A$8:$B$51,2,0))</f>
      </c>
      <c r="J645" s="33"/>
      <c r="K645" s="84"/>
      <c r="L645" s="84"/>
      <c r="M645" s="305"/>
      <c r="N645" s="255">
        <f t="shared" si="86"/>
        <v>0</v>
      </c>
      <c r="O645" s="261">
        <f t="shared" si="87"/>
        <v>0</v>
      </c>
      <c r="P645" s="260">
        <f t="shared" si="82"/>
        <v>0</v>
      </c>
      <c r="Q645" s="261">
        <f t="shared" si="83"/>
        <v>0</v>
      </c>
      <c r="R645" s="260">
        <f t="shared" si="84"/>
        <v>0</v>
      </c>
      <c r="S645" s="261">
        <f t="shared" si="85"/>
        <v>0</v>
      </c>
      <c r="T645" s="258">
        <f t="shared" si="88"/>
        <v>0</v>
      </c>
      <c r="U645" s="259">
        <f t="shared" si="89"/>
        <v>0</v>
      </c>
    </row>
    <row r="646" spans="1:21" ht="20.25">
      <c r="A646" s="78"/>
      <c r="B646" s="270"/>
      <c r="C646" s="79"/>
      <c r="D646" s="80"/>
      <c r="E646" s="81"/>
      <c r="F646" s="31">
        <f t="shared" si="81"/>
      </c>
      <c r="G646" s="303">
        <f>IF(D646="","",VLOOKUP(F646,'Plan Comptable Général Commenté'!$C$5:$D$570,2,0))</f>
      </c>
      <c r="H646" s="82"/>
      <c r="I646" s="281">
        <f>IF(H646="","",VLOOKUP(H646,'Comptes Analytiques'!$A$8:$B$51,2,0))</f>
      </c>
      <c r="J646" s="33"/>
      <c r="K646" s="84"/>
      <c r="L646" s="84"/>
      <c r="M646" s="305"/>
      <c r="N646" s="255">
        <f t="shared" si="86"/>
        <v>0</v>
      </c>
      <c r="O646" s="261">
        <f t="shared" si="87"/>
        <v>0</v>
      </c>
      <c r="P646" s="260">
        <f t="shared" si="82"/>
        <v>0</v>
      </c>
      <c r="Q646" s="261">
        <f t="shared" si="83"/>
        <v>0</v>
      </c>
      <c r="R646" s="260">
        <f t="shared" si="84"/>
        <v>0</v>
      </c>
      <c r="S646" s="261">
        <f t="shared" si="85"/>
        <v>0</v>
      </c>
      <c r="T646" s="258">
        <f t="shared" si="88"/>
        <v>0</v>
      </c>
      <c r="U646" s="259">
        <f t="shared" si="89"/>
        <v>0</v>
      </c>
    </row>
    <row r="647" spans="1:21" ht="20.25">
      <c r="A647" s="78"/>
      <c r="B647" s="270"/>
      <c r="C647" s="79"/>
      <c r="D647" s="80"/>
      <c r="E647" s="81"/>
      <c r="F647" s="31">
        <f t="shared" si="81"/>
      </c>
      <c r="G647" s="303">
        <f>IF(D647="","",VLOOKUP(F647,'Plan Comptable Général Commenté'!$C$5:$D$570,2,0))</f>
      </c>
      <c r="H647" s="82"/>
      <c r="I647" s="281">
        <f>IF(H647="","",VLOOKUP(H647,'Comptes Analytiques'!$A$8:$B$51,2,0))</f>
      </c>
      <c r="J647" s="33"/>
      <c r="K647" s="84"/>
      <c r="L647" s="84"/>
      <c r="M647" s="305"/>
      <c r="N647" s="255">
        <f t="shared" si="86"/>
        <v>0</v>
      </c>
      <c r="O647" s="261">
        <f t="shared" si="87"/>
        <v>0</v>
      </c>
      <c r="P647" s="260">
        <f t="shared" si="82"/>
        <v>0</v>
      </c>
      <c r="Q647" s="261">
        <f t="shared" si="83"/>
        <v>0</v>
      </c>
      <c r="R647" s="260">
        <f t="shared" si="84"/>
        <v>0</v>
      </c>
      <c r="S647" s="261">
        <f t="shared" si="85"/>
        <v>0</v>
      </c>
      <c r="T647" s="258">
        <f t="shared" si="88"/>
        <v>0</v>
      </c>
      <c r="U647" s="259">
        <f t="shared" si="89"/>
        <v>0</v>
      </c>
    </row>
    <row r="648" spans="1:21" ht="20.25">
      <c r="A648" s="78"/>
      <c r="B648" s="270"/>
      <c r="C648" s="79"/>
      <c r="D648" s="80"/>
      <c r="E648" s="81"/>
      <c r="F648" s="31">
        <f t="shared" si="81"/>
      </c>
      <c r="G648" s="303">
        <f>IF(D648="","",VLOOKUP(F648,'Plan Comptable Général Commenté'!$C$5:$D$570,2,0))</f>
      </c>
      <c r="H648" s="82"/>
      <c r="I648" s="281">
        <f>IF(H648="","",VLOOKUP(H648,'Comptes Analytiques'!$A$8:$B$51,2,0))</f>
      </c>
      <c r="J648" s="33"/>
      <c r="K648" s="84"/>
      <c r="L648" s="84"/>
      <c r="M648" s="305"/>
      <c r="N648" s="255">
        <f t="shared" si="86"/>
        <v>0</v>
      </c>
      <c r="O648" s="261">
        <f t="shared" si="87"/>
        <v>0</v>
      </c>
      <c r="P648" s="260">
        <f t="shared" si="82"/>
        <v>0</v>
      </c>
      <c r="Q648" s="261">
        <f t="shared" si="83"/>
        <v>0</v>
      </c>
      <c r="R648" s="260">
        <f t="shared" si="84"/>
        <v>0</v>
      </c>
      <c r="S648" s="261">
        <f t="shared" si="85"/>
        <v>0</v>
      </c>
      <c r="T648" s="258">
        <f t="shared" si="88"/>
        <v>0</v>
      </c>
      <c r="U648" s="259">
        <f t="shared" si="89"/>
        <v>0</v>
      </c>
    </row>
    <row r="649" spans="1:21" ht="20.25">
      <c r="A649" s="78"/>
      <c r="B649" s="270"/>
      <c r="C649" s="79"/>
      <c r="D649" s="80"/>
      <c r="E649" s="81"/>
      <c r="F649" s="31">
        <f t="shared" si="81"/>
      </c>
      <c r="G649" s="303">
        <f>IF(D649="","",VLOOKUP(F649,'Plan Comptable Général Commenté'!$C$5:$D$570,2,0))</f>
      </c>
      <c r="H649" s="82"/>
      <c r="I649" s="281">
        <f>IF(H649="","",VLOOKUP(H649,'Comptes Analytiques'!$A$8:$B$51,2,0))</f>
      </c>
      <c r="J649" s="33"/>
      <c r="K649" s="84"/>
      <c r="L649" s="84"/>
      <c r="M649" s="305"/>
      <c r="N649" s="255">
        <f t="shared" si="86"/>
        <v>0</v>
      </c>
      <c r="O649" s="261">
        <f t="shared" si="87"/>
        <v>0</v>
      </c>
      <c r="P649" s="260">
        <f t="shared" si="82"/>
        <v>0</v>
      </c>
      <c r="Q649" s="261">
        <f t="shared" si="83"/>
        <v>0</v>
      </c>
      <c r="R649" s="260">
        <f t="shared" si="84"/>
        <v>0</v>
      </c>
      <c r="S649" s="261">
        <f t="shared" si="85"/>
        <v>0</v>
      </c>
      <c r="T649" s="258">
        <f t="shared" si="88"/>
        <v>0</v>
      </c>
      <c r="U649" s="259">
        <f t="shared" si="89"/>
        <v>0</v>
      </c>
    </row>
    <row r="650" spans="1:21" ht="20.25">
      <c r="A650" s="78"/>
      <c r="B650" s="270"/>
      <c r="C650" s="79"/>
      <c r="D650" s="80"/>
      <c r="E650" s="81"/>
      <c r="F650" s="31">
        <f aca="true" t="shared" si="90" ref="F650:F713">CONCATENATE(D650,E650)</f>
      </c>
      <c r="G650" s="303">
        <f>IF(D650="","",VLOOKUP(F650,'Plan Comptable Général Commenté'!$C$5:$D$570,2,0))</f>
      </c>
      <c r="H650" s="82"/>
      <c r="I650" s="281">
        <f>IF(H650="","",VLOOKUP(H650,'Comptes Analytiques'!$A$8:$B$51,2,0))</f>
      </c>
      <c r="J650" s="33"/>
      <c r="K650" s="84"/>
      <c r="L650" s="84"/>
      <c r="M650" s="305"/>
      <c r="N650" s="255">
        <f t="shared" si="86"/>
        <v>0</v>
      </c>
      <c r="O650" s="261">
        <f t="shared" si="87"/>
        <v>0</v>
      </c>
      <c r="P650" s="260">
        <f aca="true" t="shared" si="91" ref="P650:P713">IF(B650="C","",IF(B650="OD","",IF(B650="B1",IF(M650="*",K650,0),0)))</f>
        <v>0</v>
      </c>
      <c r="Q650" s="261">
        <f aca="true" t="shared" si="92" ref="Q650:Q713">IF(B650="C","",IF(B650="OD","",IF(B650="B1",IF(M650="*",L650,0),0)))</f>
        <v>0</v>
      </c>
      <c r="R650" s="260">
        <f aca="true" t="shared" si="93" ref="R650:R713">IF(B650="C","",IF(B650="OD","",IF(B650="B2",IF(M650="*",K650,0),0)))</f>
        <v>0</v>
      </c>
      <c r="S650" s="261">
        <f aca="true" t="shared" si="94" ref="S650:S713">IF(B650="C","",IF(B650="OD","",IF(B650="B2",IF(M650="*",L650,0),0)))</f>
        <v>0</v>
      </c>
      <c r="T650" s="258">
        <f t="shared" si="88"/>
        <v>0</v>
      </c>
      <c r="U650" s="259">
        <f t="shared" si="89"/>
        <v>0</v>
      </c>
    </row>
    <row r="651" spans="1:21" ht="20.25">
      <c r="A651" s="78"/>
      <c r="B651" s="270"/>
      <c r="C651" s="79"/>
      <c r="D651" s="80"/>
      <c r="E651" s="81"/>
      <c r="F651" s="31">
        <f t="shared" si="90"/>
      </c>
      <c r="G651" s="303">
        <f>IF(D651="","",VLOOKUP(F651,'Plan Comptable Général Commenté'!$C$5:$D$570,2,0))</f>
      </c>
      <c r="H651" s="82"/>
      <c r="I651" s="281">
        <f>IF(H651="","",VLOOKUP(H651,'Comptes Analytiques'!$A$8:$B$51,2,0))</f>
      </c>
      <c r="J651" s="33"/>
      <c r="K651" s="84"/>
      <c r="L651" s="84"/>
      <c r="M651" s="305"/>
      <c r="N651" s="255">
        <f aca="true" t="shared" si="95" ref="N651:N714">IF(B651="C","",IF(B651="OD","",IF(B651="B",IF(M651="*",K651,0),0)))</f>
        <v>0</v>
      </c>
      <c r="O651" s="261">
        <f aca="true" t="shared" si="96" ref="O651:O714">IF(B651="C","",IF(B651="OD","",IF(B651="B",IF(M651="*",L651,0),0)))</f>
        <v>0</v>
      </c>
      <c r="P651" s="260">
        <f t="shared" si="91"/>
        <v>0</v>
      </c>
      <c r="Q651" s="261">
        <f t="shared" si="92"/>
        <v>0</v>
      </c>
      <c r="R651" s="260">
        <f t="shared" si="93"/>
        <v>0</v>
      </c>
      <c r="S651" s="261">
        <f t="shared" si="94"/>
        <v>0</v>
      </c>
      <c r="T651" s="258">
        <f aca="true" t="shared" si="97" ref="T651:T714">IF(B651="C","",IF(B651="OD","",IF(B651="B3",IF(M651="*",K651,0),0)))</f>
        <v>0</v>
      </c>
      <c r="U651" s="259">
        <f aca="true" t="shared" si="98" ref="U651:U714">IF(B651="C","",IF(B651="OD","",IF(B651="B3",IF(M651="*",L651,0),0)))</f>
        <v>0</v>
      </c>
    </row>
    <row r="652" spans="1:21" ht="20.25">
      <c r="A652" s="78"/>
      <c r="B652" s="270"/>
      <c r="C652" s="79"/>
      <c r="D652" s="80"/>
      <c r="E652" s="81"/>
      <c r="F652" s="31">
        <f t="shared" si="90"/>
      </c>
      <c r="G652" s="303">
        <f>IF(D652="","",VLOOKUP(F652,'Plan Comptable Général Commenté'!$C$5:$D$570,2,0))</f>
      </c>
      <c r="H652" s="82"/>
      <c r="I652" s="281">
        <f>IF(H652="","",VLOOKUP(H652,'Comptes Analytiques'!$A$8:$B$51,2,0))</f>
      </c>
      <c r="J652" s="33"/>
      <c r="K652" s="84"/>
      <c r="L652" s="84"/>
      <c r="M652" s="305"/>
      <c r="N652" s="255">
        <f t="shared" si="95"/>
        <v>0</v>
      </c>
      <c r="O652" s="261">
        <f t="shared" si="96"/>
        <v>0</v>
      </c>
      <c r="P652" s="260">
        <f t="shared" si="91"/>
        <v>0</v>
      </c>
      <c r="Q652" s="261">
        <f t="shared" si="92"/>
        <v>0</v>
      </c>
      <c r="R652" s="260">
        <f t="shared" si="93"/>
        <v>0</v>
      </c>
      <c r="S652" s="261">
        <f t="shared" si="94"/>
        <v>0</v>
      </c>
      <c r="T652" s="258">
        <f t="shared" si="97"/>
        <v>0</v>
      </c>
      <c r="U652" s="259">
        <f t="shared" si="98"/>
        <v>0</v>
      </c>
    </row>
    <row r="653" spans="1:21" ht="20.25">
      <c r="A653" s="78"/>
      <c r="B653" s="270"/>
      <c r="C653" s="79"/>
      <c r="D653" s="80"/>
      <c r="E653" s="81"/>
      <c r="F653" s="31">
        <f t="shared" si="90"/>
      </c>
      <c r="G653" s="303">
        <f>IF(D653="","",VLOOKUP(F653,'Plan Comptable Général Commenté'!$C$5:$D$570,2,0))</f>
      </c>
      <c r="H653" s="82"/>
      <c r="I653" s="281">
        <f>IF(H653="","",VLOOKUP(H653,'Comptes Analytiques'!$A$8:$B$51,2,0))</f>
      </c>
      <c r="J653" s="33"/>
      <c r="K653" s="84"/>
      <c r="L653" s="84"/>
      <c r="M653" s="305"/>
      <c r="N653" s="255">
        <f t="shared" si="95"/>
        <v>0</v>
      </c>
      <c r="O653" s="261">
        <f t="shared" si="96"/>
        <v>0</v>
      </c>
      <c r="P653" s="260">
        <f t="shared" si="91"/>
        <v>0</v>
      </c>
      <c r="Q653" s="261">
        <f t="shared" si="92"/>
        <v>0</v>
      </c>
      <c r="R653" s="260">
        <f t="shared" si="93"/>
        <v>0</v>
      </c>
      <c r="S653" s="261">
        <f t="shared" si="94"/>
        <v>0</v>
      </c>
      <c r="T653" s="258">
        <f t="shared" si="97"/>
        <v>0</v>
      </c>
      <c r="U653" s="259">
        <f t="shared" si="98"/>
        <v>0</v>
      </c>
    </row>
    <row r="654" spans="1:21" ht="20.25">
      <c r="A654" s="78"/>
      <c r="B654" s="270"/>
      <c r="C654" s="79"/>
      <c r="D654" s="80"/>
      <c r="E654" s="81"/>
      <c r="F654" s="31">
        <f t="shared" si="90"/>
      </c>
      <c r="G654" s="303">
        <f>IF(D654="","",VLOOKUP(F654,'Plan Comptable Général Commenté'!$C$5:$D$570,2,0))</f>
      </c>
      <c r="H654" s="82"/>
      <c r="I654" s="281">
        <f>IF(H654="","",VLOOKUP(H654,'Comptes Analytiques'!$A$8:$B$51,2,0))</f>
      </c>
      <c r="J654" s="33"/>
      <c r="K654" s="84"/>
      <c r="L654" s="84"/>
      <c r="M654" s="305"/>
      <c r="N654" s="255">
        <f t="shared" si="95"/>
        <v>0</v>
      </c>
      <c r="O654" s="261">
        <f t="shared" si="96"/>
        <v>0</v>
      </c>
      <c r="P654" s="260">
        <f t="shared" si="91"/>
        <v>0</v>
      </c>
      <c r="Q654" s="261">
        <f t="shared" si="92"/>
        <v>0</v>
      </c>
      <c r="R654" s="260">
        <f t="shared" si="93"/>
        <v>0</v>
      </c>
      <c r="S654" s="261">
        <f t="shared" si="94"/>
        <v>0</v>
      </c>
      <c r="T654" s="258">
        <f t="shared" si="97"/>
        <v>0</v>
      </c>
      <c r="U654" s="259">
        <f t="shared" si="98"/>
        <v>0</v>
      </c>
    </row>
    <row r="655" spans="1:21" ht="20.25">
      <c r="A655" s="78"/>
      <c r="B655" s="270"/>
      <c r="C655" s="79"/>
      <c r="D655" s="80"/>
      <c r="E655" s="81"/>
      <c r="F655" s="31">
        <f t="shared" si="90"/>
      </c>
      <c r="G655" s="303">
        <f>IF(D655="","",VLOOKUP(F655,'Plan Comptable Général Commenté'!$C$5:$D$570,2,0))</f>
      </c>
      <c r="H655" s="82"/>
      <c r="I655" s="281">
        <f>IF(H655="","",VLOOKUP(H655,'Comptes Analytiques'!$A$8:$B$51,2,0))</f>
      </c>
      <c r="J655" s="33"/>
      <c r="K655" s="84"/>
      <c r="L655" s="84"/>
      <c r="M655" s="305"/>
      <c r="N655" s="255">
        <f t="shared" si="95"/>
        <v>0</v>
      </c>
      <c r="O655" s="261">
        <f t="shared" si="96"/>
        <v>0</v>
      </c>
      <c r="P655" s="260">
        <f t="shared" si="91"/>
        <v>0</v>
      </c>
      <c r="Q655" s="261">
        <f t="shared" si="92"/>
        <v>0</v>
      </c>
      <c r="R655" s="260">
        <f t="shared" si="93"/>
        <v>0</v>
      </c>
      <c r="S655" s="261">
        <f t="shared" si="94"/>
        <v>0</v>
      </c>
      <c r="T655" s="258">
        <f t="shared" si="97"/>
        <v>0</v>
      </c>
      <c r="U655" s="259">
        <f t="shared" si="98"/>
        <v>0</v>
      </c>
    </row>
    <row r="656" spans="1:21" ht="20.25">
      <c r="A656" s="78"/>
      <c r="B656" s="270"/>
      <c r="C656" s="79"/>
      <c r="D656" s="80"/>
      <c r="E656" s="81"/>
      <c r="F656" s="31">
        <f t="shared" si="90"/>
      </c>
      <c r="G656" s="303">
        <f>IF(D656="","",VLOOKUP(F656,'Plan Comptable Général Commenté'!$C$5:$D$570,2,0))</f>
      </c>
      <c r="H656" s="82"/>
      <c r="I656" s="281">
        <f>IF(H656="","",VLOOKUP(H656,'Comptes Analytiques'!$A$8:$B$51,2,0))</f>
      </c>
      <c r="J656" s="33"/>
      <c r="K656" s="84"/>
      <c r="L656" s="84"/>
      <c r="M656" s="305"/>
      <c r="N656" s="255">
        <f t="shared" si="95"/>
        <v>0</v>
      </c>
      <c r="O656" s="261">
        <f t="shared" si="96"/>
        <v>0</v>
      </c>
      <c r="P656" s="260">
        <f t="shared" si="91"/>
        <v>0</v>
      </c>
      <c r="Q656" s="261">
        <f t="shared" si="92"/>
        <v>0</v>
      </c>
      <c r="R656" s="260">
        <f t="shared" si="93"/>
        <v>0</v>
      </c>
      <c r="S656" s="261">
        <f t="shared" si="94"/>
        <v>0</v>
      </c>
      <c r="T656" s="258">
        <f t="shared" si="97"/>
        <v>0</v>
      </c>
      <c r="U656" s="259">
        <f t="shared" si="98"/>
        <v>0</v>
      </c>
    </row>
    <row r="657" spans="1:21" ht="20.25">
      <c r="A657" s="78"/>
      <c r="B657" s="270"/>
      <c r="C657" s="79"/>
      <c r="D657" s="80"/>
      <c r="E657" s="81"/>
      <c r="F657" s="31">
        <f t="shared" si="90"/>
      </c>
      <c r="G657" s="303">
        <f>IF(D657="","",VLOOKUP(F657,'Plan Comptable Général Commenté'!$C$5:$D$570,2,0))</f>
      </c>
      <c r="H657" s="82"/>
      <c r="I657" s="281">
        <f>IF(H657="","",VLOOKUP(H657,'Comptes Analytiques'!$A$8:$B$51,2,0))</f>
      </c>
      <c r="J657" s="33"/>
      <c r="K657" s="84"/>
      <c r="L657" s="84"/>
      <c r="M657" s="305"/>
      <c r="N657" s="255">
        <f t="shared" si="95"/>
        <v>0</v>
      </c>
      <c r="O657" s="261">
        <f t="shared" si="96"/>
        <v>0</v>
      </c>
      <c r="P657" s="260">
        <f t="shared" si="91"/>
        <v>0</v>
      </c>
      <c r="Q657" s="261">
        <f t="shared" si="92"/>
        <v>0</v>
      </c>
      <c r="R657" s="260">
        <f t="shared" si="93"/>
        <v>0</v>
      </c>
      <c r="S657" s="261">
        <f t="shared" si="94"/>
        <v>0</v>
      </c>
      <c r="T657" s="258">
        <f t="shared" si="97"/>
        <v>0</v>
      </c>
      <c r="U657" s="259">
        <f t="shared" si="98"/>
        <v>0</v>
      </c>
    </row>
    <row r="658" spans="1:21" ht="20.25">
      <c r="A658" s="78"/>
      <c r="B658" s="270"/>
      <c r="C658" s="79"/>
      <c r="D658" s="80"/>
      <c r="E658" s="81"/>
      <c r="F658" s="31">
        <f t="shared" si="90"/>
      </c>
      <c r="G658" s="303">
        <f>IF(D658="","",VLOOKUP(F658,'Plan Comptable Général Commenté'!$C$5:$D$570,2,0))</f>
      </c>
      <c r="H658" s="82"/>
      <c r="I658" s="281">
        <f>IF(H658="","",VLOOKUP(H658,'Comptes Analytiques'!$A$8:$B$51,2,0))</f>
      </c>
      <c r="J658" s="33"/>
      <c r="K658" s="84"/>
      <c r="L658" s="84"/>
      <c r="M658" s="305"/>
      <c r="N658" s="255">
        <f t="shared" si="95"/>
        <v>0</v>
      </c>
      <c r="O658" s="261">
        <f t="shared" si="96"/>
        <v>0</v>
      </c>
      <c r="P658" s="260">
        <f t="shared" si="91"/>
        <v>0</v>
      </c>
      <c r="Q658" s="261">
        <f t="shared" si="92"/>
        <v>0</v>
      </c>
      <c r="R658" s="260">
        <f t="shared" si="93"/>
        <v>0</v>
      </c>
      <c r="S658" s="261">
        <f t="shared" si="94"/>
        <v>0</v>
      </c>
      <c r="T658" s="258">
        <f t="shared" si="97"/>
        <v>0</v>
      </c>
      <c r="U658" s="259">
        <f t="shared" si="98"/>
        <v>0</v>
      </c>
    </row>
    <row r="659" spans="1:21" ht="20.25">
      <c r="A659" s="78"/>
      <c r="B659" s="270"/>
      <c r="C659" s="79"/>
      <c r="D659" s="80"/>
      <c r="E659" s="81"/>
      <c r="F659" s="31">
        <f t="shared" si="90"/>
      </c>
      <c r="G659" s="303">
        <f>IF(D659="","",VLOOKUP(F659,'Plan Comptable Général Commenté'!$C$5:$D$570,2,0))</f>
      </c>
      <c r="H659" s="82"/>
      <c r="I659" s="281">
        <f>IF(H659="","",VLOOKUP(H659,'Comptes Analytiques'!$A$8:$B$51,2,0))</f>
      </c>
      <c r="J659" s="33"/>
      <c r="K659" s="84"/>
      <c r="L659" s="84"/>
      <c r="M659" s="305"/>
      <c r="N659" s="255">
        <f t="shared" si="95"/>
        <v>0</v>
      </c>
      <c r="O659" s="261">
        <f t="shared" si="96"/>
        <v>0</v>
      </c>
      <c r="P659" s="260">
        <f t="shared" si="91"/>
        <v>0</v>
      </c>
      <c r="Q659" s="261">
        <f t="shared" si="92"/>
        <v>0</v>
      </c>
      <c r="R659" s="260">
        <f t="shared" si="93"/>
        <v>0</v>
      </c>
      <c r="S659" s="261">
        <f t="shared" si="94"/>
        <v>0</v>
      </c>
      <c r="T659" s="258">
        <f t="shared" si="97"/>
        <v>0</v>
      </c>
      <c r="U659" s="259">
        <f t="shared" si="98"/>
        <v>0</v>
      </c>
    </row>
    <row r="660" spans="1:21" ht="20.25">
      <c r="A660" s="78"/>
      <c r="B660" s="270"/>
      <c r="C660" s="79"/>
      <c r="D660" s="80"/>
      <c r="E660" s="81"/>
      <c r="F660" s="31">
        <f t="shared" si="90"/>
      </c>
      <c r="G660" s="303">
        <f>IF(D660="","",VLOOKUP(F660,'Plan Comptable Général Commenté'!$C$5:$D$570,2,0))</f>
      </c>
      <c r="H660" s="82"/>
      <c r="I660" s="281">
        <f>IF(H660="","",VLOOKUP(H660,'Comptes Analytiques'!$A$8:$B$51,2,0))</f>
      </c>
      <c r="J660" s="33"/>
      <c r="K660" s="84"/>
      <c r="L660" s="84"/>
      <c r="M660" s="305"/>
      <c r="N660" s="255">
        <f t="shared" si="95"/>
        <v>0</v>
      </c>
      <c r="O660" s="261">
        <f t="shared" si="96"/>
        <v>0</v>
      </c>
      <c r="P660" s="260">
        <f t="shared" si="91"/>
        <v>0</v>
      </c>
      <c r="Q660" s="261">
        <f t="shared" si="92"/>
        <v>0</v>
      </c>
      <c r="R660" s="260">
        <f t="shared" si="93"/>
        <v>0</v>
      </c>
      <c r="S660" s="261">
        <f t="shared" si="94"/>
        <v>0</v>
      </c>
      <c r="T660" s="258">
        <f t="shared" si="97"/>
        <v>0</v>
      </c>
      <c r="U660" s="259">
        <f t="shared" si="98"/>
        <v>0</v>
      </c>
    </row>
    <row r="661" spans="1:21" ht="20.25">
      <c r="A661" s="78"/>
      <c r="B661" s="270"/>
      <c r="C661" s="79"/>
      <c r="D661" s="80"/>
      <c r="E661" s="81"/>
      <c r="F661" s="31">
        <f t="shared" si="90"/>
      </c>
      <c r="G661" s="303">
        <f>IF(D661="","",VLOOKUP(F661,'Plan Comptable Général Commenté'!$C$5:$D$570,2,0))</f>
      </c>
      <c r="H661" s="82"/>
      <c r="I661" s="281">
        <f>IF(H661="","",VLOOKUP(H661,'Comptes Analytiques'!$A$8:$B$51,2,0))</f>
      </c>
      <c r="J661" s="33"/>
      <c r="K661" s="84"/>
      <c r="L661" s="84"/>
      <c r="M661" s="305"/>
      <c r="N661" s="255">
        <f t="shared" si="95"/>
        <v>0</v>
      </c>
      <c r="O661" s="261">
        <f t="shared" si="96"/>
        <v>0</v>
      </c>
      <c r="P661" s="260">
        <f t="shared" si="91"/>
        <v>0</v>
      </c>
      <c r="Q661" s="261">
        <f t="shared" si="92"/>
        <v>0</v>
      </c>
      <c r="R661" s="260">
        <f t="shared" si="93"/>
        <v>0</v>
      </c>
      <c r="S661" s="261">
        <f t="shared" si="94"/>
        <v>0</v>
      </c>
      <c r="T661" s="258">
        <f t="shared" si="97"/>
        <v>0</v>
      </c>
      <c r="U661" s="259">
        <f t="shared" si="98"/>
        <v>0</v>
      </c>
    </row>
    <row r="662" spans="1:21" ht="20.25">
      <c r="A662" s="78"/>
      <c r="B662" s="270"/>
      <c r="C662" s="79"/>
      <c r="D662" s="80"/>
      <c r="E662" s="81"/>
      <c r="F662" s="31">
        <f t="shared" si="90"/>
      </c>
      <c r="G662" s="303">
        <f>IF(D662="","",VLOOKUP(F662,'Plan Comptable Général Commenté'!$C$5:$D$570,2,0))</f>
      </c>
      <c r="H662" s="82"/>
      <c r="I662" s="281">
        <f>IF(H662="","",VLOOKUP(H662,'Comptes Analytiques'!$A$8:$B$51,2,0))</f>
      </c>
      <c r="J662" s="33"/>
      <c r="K662" s="84"/>
      <c r="L662" s="84"/>
      <c r="M662" s="305"/>
      <c r="N662" s="255">
        <f t="shared" si="95"/>
        <v>0</v>
      </c>
      <c r="O662" s="261">
        <f t="shared" si="96"/>
        <v>0</v>
      </c>
      <c r="P662" s="260">
        <f t="shared" si="91"/>
        <v>0</v>
      </c>
      <c r="Q662" s="261">
        <f t="shared" si="92"/>
        <v>0</v>
      </c>
      <c r="R662" s="260">
        <f t="shared" si="93"/>
        <v>0</v>
      </c>
      <c r="S662" s="261">
        <f t="shared" si="94"/>
        <v>0</v>
      </c>
      <c r="T662" s="258">
        <f t="shared" si="97"/>
        <v>0</v>
      </c>
      <c r="U662" s="259">
        <f t="shared" si="98"/>
        <v>0</v>
      </c>
    </row>
    <row r="663" spans="1:21" ht="20.25">
      <c r="A663" s="78"/>
      <c r="B663" s="270"/>
      <c r="C663" s="79"/>
      <c r="D663" s="80"/>
      <c r="E663" s="81"/>
      <c r="F663" s="31">
        <f t="shared" si="90"/>
      </c>
      <c r="G663" s="303">
        <f>IF(D663="","",VLOOKUP(F663,'Plan Comptable Général Commenté'!$C$5:$D$570,2,0))</f>
      </c>
      <c r="H663" s="82"/>
      <c r="I663" s="281">
        <f>IF(H663="","",VLOOKUP(H663,'Comptes Analytiques'!$A$8:$B$51,2,0))</f>
      </c>
      <c r="J663" s="33"/>
      <c r="K663" s="84"/>
      <c r="L663" s="84"/>
      <c r="M663" s="305"/>
      <c r="N663" s="255">
        <f t="shared" si="95"/>
        <v>0</v>
      </c>
      <c r="O663" s="261">
        <f t="shared" si="96"/>
        <v>0</v>
      </c>
      <c r="P663" s="260">
        <f t="shared" si="91"/>
        <v>0</v>
      </c>
      <c r="Q663" s="261">
        <f t="shared" si="92"/>
        <v>0</v>
      </c>
      <c r="R663" s="260">
        <f t="shared" si="93"/>
        <v>0</v>
      </c>
      <c r="S663" s="261">
        <f t="shared" si="94"/>
        <v>0</v>
      </c>
      <c r="T663" s="258">
        <f t="shared" si="97"/>
        <v>0</v>
      </c>
      <c r="U663" s="259">
        <f t="shared" si="98"/>
        <v>0</v>
      </c>
    </row>
    <row r="664" spans="1:21" ht="20.25">
      <c r="A664" s="78"/>
      <c r="B664" s="270"/>
      <c r="C664" s="79"/>
      <c r="D664" s="80"/>
      <c r="E664" s="81"/>
      <c r="F664" s="31">
        <f t="shared" si="90"/>
      </c>
      <c r="G664" s="303">
        <f>IF(D664="","",VLOOKUP(F664,'Plan Comptable Général Commenté'!$C$5:$D$570,2,0))</f>
      </c>
      <c r="H664" s="82"/>
      <c r="I664" s="281">
        <f>IF(H664="","",VLOOKUP(H664,'Comptes Analytiques'!$A$8:$B$51,2,0))</f>
      </c>
      <c r="J664" s="33"/>
      <c r="K664" s="84"/>
      <c r="L664" s="84"/>
      <c r="M664" s="305"/>
      <c r="N664" s="255">
        <f t="shared" si="95"/>
        <v>0</v>
      </c>
      <c r="O664" s="261">
        <f t="shared" si="96"/>
        <v>0</v>
      </c>
      <c r="P664" s="260">
        <f t="shared" si="91"/>
        <v>0</v>
      </c>
      <c r="Q664" s="261">
        <f t="shared" si="92"/>
        <v>0</v>
      </c>
      <c r="R664" s="260">
        <f t="shared" si="93"/>
        <v>0</v>
      </c>
      <c r="S664" s="261">
        <f t="shared" si="94"/>
        <v>0</v>
      </c>
      <c r="T664" s="258">
        <f t="shared" si="97"/>
        <v>0</v>
      </c>
      <c r="U664" s="259">
        <f t="shared" si="98"/>
        <v>0</v>
      </c>
    </row>
    <row r="665" spans="1:21" ht="20.25">
      <c r="A665" s="78"/>
      <c r="B665" s="270"/>
      <c r="C665" s="79"/>
      <c r="D665" s="80"/>
      <c r="E665" s="81"/>
      <c r="F665" s="31">
        <f t="shared" si="90"/>
      </c>
      <c r="G665" s="303">
        <f>IF(D665="","",VLOOKUP(F665,'Plan Comptable Général Commenté'!$C$5:$D$570,2,0))</f>
      </c>
      <c r="H665" s="82"/>
      <c r="I665" s="281">
        <f>IF(H665="","",VLOOKUP(H665,'Comptes Analytiques'!$A$8:$B$51,2,0))</f>
      </c>
      <c r="J665" s="33"/>
      <c r="K665" s="84"/>
      <c r="L665" s="84"/>
      <c r="M665" s="305"/>
      <c r="N665" s="255">
        <f t="shared" si="95"/>
        <v>0</v>
      </c>
      <c r="O665" s="261">
        <f t="shared" si="96"/>
        <v>0</v>
      </c>
      <c r="P665" s="260">
        <f t="shared" si="91"/>
        <v>0</v>
      </c>
      <c r="Q665" s="261">
        <f t="shared" si="92"/>
        <v>0</v>
      </c>
      <c r="R665" s="260">
        <f t="shared" si="93"/>
        <v>0</v>
      </c>
      <c r="S665" s="261">
        <f t="shared" si="94"/>
        <v>0</v>
      </c>
      <c r="T665" s="258">
        <f t="shared" si="97"/>
        <v>0</v>
      </c>
      <c r="U665" s="259">
        <f t="shared" si="98"/>
        <v>0</v>
      </c>
    </row>
    <row r="666" spans="1:21" ht="20.25">
      <c r="A666" s="78"/>
      <c r="B666" s="270"/>
      <c r="C666" s="79"/>
      <c r="D666" s="80"/>
      <c r="E666" s="81"/>
      <c r="F666" s="31">
        <f t="shared" si="90"/>
      </c>
      <c r="G666" s="303">
        <f>IF(D666="","",VLOOKUP(F666,'Plan Comptable Général Commenté'!$C$5:$D$570,2,0))</f>
      </c>
      <c r="H666" s="82"/>
      <c r="I666" s="281">
        <f>IF(H666="","",VLOOKUP(H666,'Comptes Analytiques'!$A$8:$B$51,2,0))</f>
      </c>
      <c r="J666" s="33"/>
      <c r="K666" s="84"/>
      <c r="L666" s="84"/>
      <c r="M666" s="305"/>
      <c r="N666" s="255">
        <f t="shared" si="95"/>
        <v>0</v>
      </c>
      <c r="O666" s="261">
        <f t="shared" si="96"/>
        <v>0</v>
      </c>
      <c r="P666" s="260">
        <f t="shared" si="91"/>
        <v>0</v>
      </c>
      <c r="Q666" s="261">
        <f t="shared" si="92"/>
        <v>0</v>
      </c>
      <c r="R666" s="260">
        <f t="shared" si="93"/>
        <v>0</v>
      </c>
      <c r="S666" s="261">
        <f t="shared" si="94"/>
        <v>0</v>
      </c>
      <c r="T666" s="258">
        <f t="shared" si="97"/>
        <v>0</v>
      </c>
      <c r="U666" s="259">
        <f t="shared" si="98"/>
        <v>0</v>
      </c>
    </row>
    <row r="667" spans="1:21" ht="20.25">
      <c r="A667" s="78"/>
      <c r="B667" s="270"/>
      <c r="C667" s="79"/>
      <c r="D667" s="80"/>
      <c r="E667" s="81"/>
      <c r="F667" s="31">
        <f t="shared" si="90"/>
      </c>
      <c r="G667" s="303">
        <f>IF(D667="","",VLOOKUP(F667,'Plan Comptable Général Commenté'!$C$5:$D$570,2,0))</f>
      </c>
      <c r="H667" s="82"/>
      <c r="I667" s="281">
        <f>IF(H667="","",VLOOKUP(H667,'Comptes Analytiques'!$A$8:$B$51,2,0))</f>
      </c>
      <c r="J667" s="33"/>
      <c r="K667" s="84"/>
      <c r="L667" s="84"/>
      <c r="M667" s="305"/>
      <c r="N667" s="255">
        <f t="shared" si="95"/>
        <v>0</v>
      </c>
      <c r="O667" s="261">
        <f t="shared" si="96"/>
        <v>0</v>
      </c>
      <c r="P667" s="260">
        <f t="shared" si="91"/>
        <v>0</v>
      </c>
      <c r="Q667" s="261">
        <f t="shared" si="92"/>
        <v>0</v>
      </c>
      <c r="R667" s="260">
        <f t="shared" si="93"/>
        <v>0</v>
      </c>
      <c r="S667" s="261">
        <f t="shared" si="94"/>
        <v>0</v>
      </c>
      <c r="T667" s="258">
        <f t="shared" si="97"/>
        <v>0</v>
      </c>
      <c r="U667" s="259">
        <f t="shared" si="98"/>
        <v>0</v>
      </c>
    </row>
    <row r="668" spans="1:21" ht="20.25">
      <c r="A668" s="78"/>
      <c r="B668" s="270"/>
      <c r="C668" s="79"/>
      <c r="D668" s="80"/>
      <c r="E668" s="81"/>
      <c r="F668" s="31">
        <f t="shared" si="90"/>
      </c>
      <c r="G668" s="303">
        <f>IF(D668="","",VLOOKUP(F668,'Plan Comptable Général Commenté'!$C$5:$D$570,2,0))</f>
      </c>
      <c r="H668" s="82"/>
      <c r="I668" s="281">
        <f>IF(H668="","",VLOOKUP(H668,'Comptes Analytiques'!$A$8:$B$51,2,0))</f>
      </c>
      <c r="J668" s="33"/>
      <c r="K668" s="84"/>
      <c r="L668" s="84"/>
      <c r="M668" s="305"/>
      <c r="N668" s="255">
        <f t="shared" si="95"/>
        <v>0</v>
      </c>
      <c r="O668" s="261">
        <f t="shared" si="96"/>
        <v>0</v>
      </c>
      <c r="P668" s="260">
        <f t="shared" si="91"/>
        <v>0</v>
      </c>
      <c r="Q668" s="261">
        <f t="shared" si="92"/>
        <v>0</v>
      </c>
      <c r="R668" s="260">
        <f t="shared" si="93"/>
        <v>0</v>
      </c>
      <c r="S668" s="261">
        <f t="shared" si="94"/>
        <v>0</v>
      </c>
      <c r="T668" s="258">
        <f t="shared" si="97"/>
        <v>0</v>
      </c>
      <c r="U668" s="259">
        <f t="shared" si="98"/>
        <v>0</v>
      </c>
    </row>
    <row r="669" spans="1:21" ht="20.25">
      <c r="A669" s="78"/>
      <c r="B669" s="270"/>
      <c r="C669" s="79"/>
      <c r="D669" s="80"/>
      <c r="E669" s="81"/>
      <c r="F669" s="31">
        <f t="shared" si="90"/>
      </c>
      <c r="G669" s="303">
        <f>IF(D669="","",VLOOKUP(F669,'Plan Comptable Général Commenté'!$C$5:$D$570,2,0))</f>
      </c>
      <c r="H669" s="82"/>
      <c r="I669" s="281">
        <f>IF(H669="","",VLOOKUP(H669,'Comptes Analytiques'!$A$8:$B$51,2,0))</f>
      </c>
      <c r="J669" s="33"/>
      <c r="K669" s="84"/>
      <c r="L669" s="84"/>
      <c r="M669" s="305"/>
      <c r="N669" s="255">
        <f t="shared" si="95"/>
        <v>0</v>
      </c>
      <c r="O669" s="261">
        <f t="shared" si="96"/>
        <v>0</v>
      </c>
      <c r="P669" s="260">
        <f t="shared" si="91"/>
        <v>0</v>
      </c>
      <c r="Q669" s="261">
        <f t="shared" si="92"/>
        <v>0</v>
      </c>
      <c r="R669" s="260">
        <f t="shared" si="93"/>
        <v>0</v>
      </c>
      <c r="S669" s="261">
        <f t="shared" si="94"/>
        <v>0</v>
      </c>
      <c r="T669" s="258">
        <f t="shared" si="97"/>
        <v>0</v>
      </c>
      <c r="U669" s="259">
        <f t="shared" si="98"/>
        <v>0</v>
      </c>
    </row>
    <row r="670" spans="1:21" ht="20.25">
      <c r="A670" s="78"/>
      <c r="B670" s="270"/>
      <c r="C670" s="79"/>
      <c r="D670" s="80"/>
      <c r="E670" s="81"/>
      <c r="F670" s="31">
        <f t="shared" si="90"/>
      </c>
      <c r="G670" s="303">
        <f>IF(D670="","",VLOOKUP(F670,'Plan Comptable Général Commenté'!$C$5:$D$570,2,0))</f>
      </c>
      <c r="H670" s="82"/>
      <c r="I670" s="281">
        <f>IF(H670="","",VLOOKUP(H670,'Comptes Analytiques'!$A$8:$B$51,2,0))</f>
      </c>
      <c r="J670" s="33"/>
      <c r="K670" s="84"/>
      <c r="L670" s="84"/>
      <c r="M670" s="305"/>
      <c r="N670" s="255">
        <f t="shared" si="95"/>
        <v>0</v>
      </c>
      <c r="O670" s="261">
        <f t="shared" si="96"/>
        <v>0</v>
      </c>
      <c r="P670" s="260">
        <f t="shared" si="91"/>
        <v>0</v>
      </c>
      <c r="Q670" s="261">
        <f t="shared" si="92"/>
        <v>0</v>
      </c>
      <c r="R670" s="260">
        <f t="shared" si="93"/>
        <v>0</v>
      </c>
      <c r="S670" s="261">
        <f t="shared" si="94"/>
        <v>0</v>
      </c>
      <c r="T670" s="258">
        <f t="shared" si="97"/>
        <v>0</v>
      </c>
      <c r="U670" s="259">
        <f t="shared" si="98"/>
        <v>0</v>
      </c>
    </row>
    <row r="671" spans="1:21" ht="20.25">
      <c r="A671" s="78"/>
      <c r="B671" s="270"/>
      <c r="C671" s="79"/>
      <c r="D671" s="80"/>
      <c r="E671" s="81"/>
      <c r="F671" s="31">
        <f t="shared" si="90"/>
      </c>
      <c r="G671" s="303">
        <f>IF(D671="","",VLOOKUP(F671,'Plan Comptable Général Commenté'!$C$5:$D$570,2,0))</f>
      </c>
      <c r="H671" s="82"/>
      <c r="I671" s="281">
        <f>IF(H671="","",VLOOKUP(H671,'Comptes Analytiques'!$A$8:$B$51,2,0))</f>
      </c>
      <c r="J671" s="33"/>
      <c r="K671" s="84"/>
      <c r="L671" s="84"/>
      <c r="M671" s="305"/>
      <c r="N671" s="255">
        <f t="shared" si="95"/>
        <v>0</v>
      </c>
      <c r="O671" s="261">
        <f t="shared" si="96"/>
        <v>0</v>
      </c>
      <c r="P671" s="260">
        <f t="shared" si="91"/>
        <v>0</v>
      </c>
      <c r="Q671" s="261">
        <f t="shared" si="92"/>
        <v>0</v>
      </c>
      <c r="R671" s="260">
        <f t="shared" si="93"/>
        <v>0</v>
      </c>
      <c r="S671" s="261">
        <f t="shared" si="94"/>
        <v>0</v>
      </c>
      <c r="T671" s="258">
        <f t="shared" si="97"/>
        <v>0</v>
      </c>
      <c r="U671" s="259">
        <f t="shared" si="98"/>
        <v>0</v>
      </c>
    </row>
    <row r="672" spans="1:21" ht="20.25">
      <c r="A672" s="78"/>
      <c r="B672" s="270"/>
      <c r="C672" s="79"/>
      <c r="D672" s="80"/>
      <c r="E672" s="81"/>
      <c r="F672" s="31">
        <f t="shared" si="90"/>
      </c>
      <c r="G672" s="303">
        <f>IF(D672="","",VLOOKUP(F672,'Plan Comptable Général Commenté'!$C$5:$D$570,2,0))</f>
      </c>
      <c r="H672" s="82"/>
      <c r="I672" s="281">
        <f>IF(H672="","",VLOOKUP(H672,'Comptes Analytiques'!$A$8:$B$51,2,0))</f>
      </c>
      <c r="J672" s="33"/>
      <c r="K672" s="84"/>
      <c r="L672" s="84"/>
      <c r="M672" s="305"/>
      <c r="N672" s="255">
        <f t="shared" si="95"/>
        <v>0</v>
      </c>
      <c r="O672" s="261">
        <f t="shared" si="96"/>
        <v>0</v>
      </c>
      <c r="P672" s="260">
        <f t="shared" si="91"/>
        <v>0</v>
      </c>
      <c r="Q672" s="261">
        <f t="shared" si="92"/>
        <v>0</v>
      </c>
      <c r="R672" s="260">
        <f t="shared" si="93"/>
        <v>0</v>
      </c>
      <c r="S672" s="261">
        <f t="shared" si="94"/>
        <v>0</v>
      </c>
      <c r="T672" s="258">
        <f t="shared" si="97"/>
        <v>0</v>
      </c>
      <c r="U672" s="259">
        <f t="shared" si="98"/>
        <v>0</v>
      </c>
    </row>
    <row r="673" spans="1:21" ht="20.25">
      <c r="A673" s="78"/>
      <c r="B673" s="270"/>
      <c r="C673" s="79"/>
      <c r="D673" s="80"/>
      <c r="E673" s="81"/>
      <c r="F673" s="31">
        <f t="shared" si="90"/>
      </c>
      <c r="G673" s="303">
        <f>IF(D673="","",VLOOKUP(F673,'Plan Comptable Général Commenté'!$C$5:$D$570,2,0))</f>
      </c>
      <c r="H673" s="82"/>
      <c r="I673" s="281">
        <f>IF(H673="","",VLOOKUP(H673,'Comptes Analytiques'!$A$8:$B$51,2,0))</f>
      </c>
      <c r="J673" s="33"/>
      <c r="K673" s="84"/>
      <c r="L673" s="84"/>
      <c r="M673" s="305"/>
      <c r="N673" s="255">
        <f t="shared" si="95"/>
        <v>0</v>
      </c>
      <c r="O673" s="261">
        <f t="shared" si="96"/>
        <v>0</v>
      </c>
      <c r="P673" s="260">
        <f t="shared" si="91"/>
        <v>0</v>
      </c>
      <c r="Q673" s="261">
        <f t="shared" si="92"/>
        <v>0</v>
      </c>
      <c r="R673" s="260">
        <f t="shared" si="93"/>
        <v>0</v>
      </c>
      <c r="S673" s="261">
        <f t="shared" si="94"/>
        <v>0</v>
      </c>
      <c r="T673" s="258">
        <f t="shared" si="97"/>
        <v>0</v>
      </c>
      <c r="U673" s="259">
        <f t="shared" si="98"/>
        <v>0</v>
      </c>
    </row>
    <row r="674" spans="1:21" ht="20.25">
      <c r="A674" s="78"/>
      <c r="B674" s="270"/>
      <c r="C674" s="79"/>
      <c r="D674" s="80"/>
      <c r="E674" s="81"/>
      <c r="F674" s="31">
        <f t="shared" si="90"/>
      </c>
      <c r="G674" s="303">
        <f>IF(D674="","",VLOOKUP(F674,'Plan Comptable Général Commenté'!$C$5:$D$570,2,0))</f>
      </c>
      <c r="H674" s="82"/>
      <c r="I674" s="281">
        <f>IF(H674="","",VLOOKUP(H674,'Comptes Analytiques'!$A$8:$B$51,2,0))</f>
      </c>
      <c r="J674" s="33"/>
      <c r="K674" s="84"/>
      <c r="L674" s="84"/>
      <c r="M674" s="305"/>
      <c r="N674" s="255">
        <f t="shared" si="95"/>
        <v>0</v>
      </c>
      <c r="O674" s="261">
        <f t="shared" si="96"/>
        <v>0</v>
      </c>
      <c r="P674" s="260">
        <f t="shared" si="91"/>
        <v>0</v>
      </c>
      <c r="Q674" s="261">
        <f t="shared" si="92"/>
        <v>0</v>
      </c>
      <c r="R674" s="260">
        <f t="shared" si="93"/>
        <v>0</v>
      </c>
      <c r="S674" s="261">
        <f t="shared" si="94"/>
        <v>0</v>
      </c>
      <c r="T674" s="258">
        <f t="shared" si="97"/>
        <v>0</v>
      </c>
      <c r="U674" s="259">
        <f t="shared" si="98"/>
        <v>0</v>
      </c>
    </row>
    <row r="675" spans="1:21" ht="20.25">
      <c r="A675" s="78"/>
      <c r="B675" s="270"/>
      <c r="C675" s="79"/>
      <c r="D675" s="80"/>
      <c r="E675" s="81"/>
      <c r="F675" s="31">
        <f t="shared" si="90"/>
      </c>
      <c r="G675" s="303">
        <f>IF(D675="","",VLOOKUP(F675,'Plan Comptable Général Commenté'!$C$5:$D$570,2,0))</f>
      </c>
      <c r="H675" s="82"/>
      <c r="I675" s="281">
        <f>IF(H675="","",VLOOKUP(H675,'Comptes Analytiques'!$A$8:$B$51,2,0))</f>
      </c>
      <c r="J675" s="33"/>
      <c r="K675" s="84"/>
      <c r="L675" s="84"/>
      <c r="M675" s="305"/>
      <c r="N675" s="255">
        <f t="shared" si="95"/>
        <v>0</v>
      </c>
      <c r="O675" s="261">
        <f t="shared" si="96"/>
        <v>0</v>
      </c>
      <c r="P675" s="260">
        <f t="shared" si="91"/>
        <v>0</v>
      </c>
      <c r="Q675" s="261">
        <f t="shared" si="92"/>
        <v>0</v>
      </c>
      <c r="R675" s="260">
        <f t="shared" si="93"/>
        <v>0</v>
      </c>
      <c r="S675" s="261">
        <f t="shared" si="94"/>
        <v>0</v>
      </c>
      <c r="T675" s="258">
        <f t="shared" si="97"/>
        <v>0</v>
      </c>
      <c r="U675" s="259">
        <f t="shared" si="98"/>
        <v>0</v>
      </c>
    </row>
    <row r="676" spans="1:21" ht="20.25">
      <c r="A676" s="78"/>
      <c r="B676" s="270"/>
      <c r="C676" s="79"/>
      <c r="D676" s="80"/>
      <c r="E676" s="81"/>
      <c r="F676" s="31">
        <f t="shared" si="90"/>
      </c>
      <c r="G676" s="303">
        <f>IF(D676="","",VLOOKUP(F676,'Plan Comptable Général Commenté'!$C$5:$D$570,2,0))</f>
      </c>
      <c r="H676" s="82"/>
      <c r="I676" s="281">
        <f>IF(H676="","",VLOOKUP(H676,'Comptes Analytiques'!$A$8:$B$51,2,0))</f>
      </c>
      <c r="J676" s="33"/>
      <c r="K676" s="84"/>
      <c r="L676" s="84"/>
      <c r="M676" s="305"/>
      <c r="N676" s="255">
        <f t="shared" si="95"/>
        <v>0</v>
      </c>
      <c r="O676" s="261">
        <f t="shared" si="96"/>
        <v>0</v>
      </c>
      <c r="P676" s="260">
        <f t="shared" si="91"/>
        <v>0</v>
      </c>
      <c r="Q676" s="261">
        <f t="shared" si="92"/>
        <v>0</v>
      </c>
      <c r="R676" s="260">
        <f t="shared" si="93"/>
        <v>0</v>
      </c>
      <c r="S676" s="261">
        <f t="shared" si="94"/>
        <v>0</v>
      </c>
      <c r="T676" s="258">
        <f t="shared" si="97"/>
        <v>0</v>
      </c>
      <c r="U676" s="259">
        <f t="shared" si="98"/>
        <v>0</v>
      </c>
    </row>
    <row r="677" spans="1:21" ht="20.25">
      <c r="A677" s="78"/>
      <c r="B677" s="270"/>
      <c r="C677" s="79"/>
      <c r="D677" s="80"/>
      <c r="E677" s="81"/>
      <c r="F677" s="31">
        <f t="shared" si="90"/>
      </c>
      <c r="G677" s="303">
        <f>IF(D677="","",VLOOKUP(F677,'Plan Comptable Général Commenté'!$C$5:$D$570,2,0))</f>
      </c>
      <c r="H677" s="82"/>
      <c r="I677" s="281">
        <f>IF(H677="","",VLOOKUP(H677,'Comptes Analytiques'!$A$8:$B$51,2,0))</f>
      </c>
      <c r="J677" s="33"/>
      <c r="K677" s="84"/>
      <c r="L677" s="84"/>
      <c r="M677" s="305"/>
      <c r="N677" s="255">
        <f t="shared" si="95"/>
        <v>0</v>
      </c>
      <c r="O677" s="261">
        <f t="shared" si="96"/>
        <v>0</v>
      </c>
      <c r="P677" s="260">
        <f t="shared" si="91"/>
        <v>0</v>
      </c>
      <c r="Q677" s="261">
        <f t="shared" si="92"/>
        <v>0</v>
      </c>
      <c r="R677" s="260">
        <f t="shared" si="93"/>
        <v>0</v>
      </c>
      <c r="S677" s="261">
        <f t="shared" si="94"/>
        <v>0</v>
      </c>
      <c r="T677" s="258">
        <f t="shared" si="97"/>
        <v>0</v>
      </c>
      <c r="U677" s="259">
        <f t="shared" si="98"/>
        <v>0</v>
      </c>
    </row>
    <row r="678" spans="1:21" ht="20.25">
      <c r="A678" s="78"/>
      <c r="B678" s="270"/>
      <c r="C678" s="79"/>
      <c r="D678" s="80"/>
      <c r="E678" s="81"/>
      <c r="F678" s="31">
        <f t="shared" si="90"/>
      </c>
      <c r="G678" s="303">
        <f>IF(D678="","",VLOOKUP(F678,'Plan Comptable Général Commenté'!$C$5:$D$570,2,0))</f>
      </c>
      <c r="H678" s="82"/>
      <c r="I678" s="281">
        <f>IF(H678="","",VLOOKUP(H678,'Comptes Analytiques'!$A$8:$B$51,2,0))</f>
      </c>
      <c r="J678" s="33"/>
      <c r="K678" s="84"/>
      <c r="L678" s="84"/>
      <c r="M678" s="305"/>
      <c r="N678" s="255">
        <f t="shared" si="95"/>
        <v>0</v>
      </c>
      <c r="O678" s="261">
        <f t="shared" si="96"/>
        <v>0</v>
      </c>
      <c r="P678" s="260">
        <f t="shared" si="91"/>
        <v>0</v>
      </c>
      <c r="Q678" s="261">
        <f t="shared" si="92"/>
        <v>0</v>
      </c>
      <c r="R678" s="260">
        <f t="shared" si="93"/>
        <v>0</v>
      </c>
      <c r="S678" s="261">
        <f t="shared" si="94"/>
        <v>0</v>
      </c>
      <c r="T678" s="258">
        <f t="shared" si="97"/>
        <v>0</v>
      </c>
      <c r="U678" s="259">
        <f t="shared" si="98"/>
        <v>0</v>
      </c>
    </row>
    <row r="679" spans="1:21" ht="20.25">
      <c r="A679" s="78"/>
      <c r="B679" s="270"/>
      <c r="C679" s="79"/>
      <c r="D679" s="80"/>
      <c r="E679" s="81"/>
      <c r="F679" s="31">
        <f t="shared" si="90"/>
      </c>
      <c r="G679" s="303">
        <f>IF(D679="","",VLOOKUP(F679,'Plan Comptable Général Commenté'!$C$5:$D$570,2,0))</f>
      </c>
      <c r="H679" s="82"/>
      <c r="I679" s="281">
        <f>IF(H679="","",VLOOKUP(H679,'Comptes Analytiques'!$A$8:$B$51,2,0))</f>
      </c>
      <c r="J679" s="33"/>
      <c r="K679" s="84"/>
      <c r="L679" s="84"/>
      <c r="M679" s="305"/>
      <c r="N679" s="255">
        <f t="shared" si="95"/>
        <v>0</v>
      </c>
      <c r="O679" s="261">
        <f t="shared" si="96"/>
        <v>0</v>
      </c>
      <c r="P679" s="260">
        <f t="shared" si="91"/>
        <v>0</v>
      </c>
      <c r="Q679" s="261">
        <f t="shared" si="92"/>
        <v>0</v>
      </c>
      <c r="R679" s="260">
        <f t="shared" si="93"/>
        <v>0</v>
      </c>
      <c r="S679" s="261">
        <f t="shared" si="94"/>
        <v>0</v>
      </c>
      <c r="T679" s="258">
        <f t="shared" si="97"/>
        <v>0</v>
      </c>
      <c r="U679" s="259">
        <f t="shared" si="98"/>
        <v>0</v>
      </c>
    </row>
    <row r="680" spans="1:21" ht="20.25">
      <c r="A680" s="78"/>
      <c r="B680" s="270"/>
      <c r="C680" s="79"/>
      <c r="D680" s="80"/>
      <c r="E680" s="81"/>
      <c r="F680" s="31">
        <f t="shared" si="90"/>
      </c>
      <c r="G680" s="303">
        <f>IF(D680="","",VLOOKUP(F680,'Plan Comptable Général Commenté'!$C$5:$D$570,2,0))</f>
      </c>
      <c r="H680" s="82"/>
      <c r="I680" s="281">
        <f>IF(H680="","",VLOOKUP(H680,'Comptes Analytiques'!$A$8:$B$51,2,0))</f>
      </c>
      <c r="J680" s="33"/>
      <c r="K680" s="84"/>
      <c r="L680" s="84"/>
      <c r="M680" s="305"/>
      <c r="N680" s="255">
        <f t="shared" si="95"/>
        <v>0</v>
      </c>
      <c r="O680" s="261">
        <f t="shared" si="96"/>
        <v>0</v>
      </c>
      <c r="P680" s="260">
        <f t="shared" si="91"/>
        <v>0</v>
      </c>
      <c r="Q680" s="261">
        <f t="shared" si="92"/>
        <v>0</v>
      </c>
      <c r="R680" s="260">
        <f t="shared" si="93"/>
        <v>0</v>
      </c>
      <c r="S680" s="261">
        <f t="shared" si="94"/>
        <v>0</v>
      </c>
      <c r="T680" s="258">
        <f t="shared" si="97"/>
        <v>0</v>
      </c>
      <c r="U680" s="259">
        <f t="shared" si="98"/>
        <v>0</v>
      </c>
    </row>
    <row r="681" spans="1:21" ht="20.25">
      <c r="A681" s="78"/>
      <c r="B681" s="270"/>
      <c r="C681" s="79"/>
      <c r="D681" s="80"/>
      <c r="E681" s="81"/>
      <c r="F681" s="31">
        <f t="shared" si="90"/>
      </c>
      <c r="G681" s="303">
        <f>IF(D681="","",VLOOKUP(F681,'Plan Comptable Général Commenté'!$C$5:$D$570,2,0))</f>
      </c>
      <c r="H681" s="82"/>
      <c r="I681" s="281">
        <f>IF(H681="","",VLOOKUP(H681,'Comptes Analytiques'!$A$8:$B$51,2,0))</f>
      </c>
      <c r="J681" s="33"/>
      <c r="K681" s="84"/>
      <c r="L681" s="84"/>
      <c r="M681" s="305"/>
      <c r="N681" s="255">
        <f t="shared" si="95"/>
        <v>0</v>
      </c>
      <c r="O681" s="261">
        <f t="shared" si="96"/>
        <v>0</v>
      </c>
      <c r="P681" s="260">
        <f t="shared" si="91"/>
        <v>0</v>
      </c>
      <c r="Q681" s="261">
        <f t="shared" si="92"/>
        <v>0</v>
      </c>
      <c r="R681" s="260">
        <f t="shared" si="93"/>
        <v>0</v>
      </c>
      <c r="S681" s="261">
        <f t="shared" si="94"/>
        <v>0</v>
      </c>
      <c r="T681" s="258">
        <f t="shared" si="97"/>
        <v>0</v>
      </c>
      <c r="U681" s="259">
        <f t="shared" si="98"/>
        <v>0</v>
      </c>
    </row>
    <row r="682" spans="1:21" ht="20.25">
      <c r="A682" s="78"/>
      <c r="B682" s="270"/>
      <c r="C682" s="79"/>
      <c r="D682" s="80"/>
      <c r="E682" s="81"/>
      <c r="F682" s="31">
        <f t="shared" si="90"/>
      </c>
      <c r="G682" s="303">
        <f>IF(D682="","",VLOOKUP(F682,'Plan Comptable Général Commenté'!$C$5:$D$570,2,0))</f>
      </c>
      <c r="H682" s="82"/>
      <c r="I682" s="281">
        <f>IF(H682="","",VLOOKUP(H682,'Comptes Analytiques'!$A$8:$B$51,2,0))</f>
      </c>
      <c r="J682" s="33"/>
      <c r="K682" s="84"/>
      <c r="L682" s="84"/>
      <c r="M682" s="305"/>
      <c r="N682" s="255">
        <f t="shared" si="95"/>
        <v>0</v>
      </c>
      <c r="O682" s="261">
        <f t="shared" si="96"/>
        <v>0</v>
      </c>
      <c r="P682" s="260">
        <f t="shared" si="91"/>
        <v>0</v>
      </c>
      <c r="Q682" s="261">
        <f t="shared" si="92"/>
        <v>0</v>
      </c>
      <c r="R682" s="260">
        <f t="shared" si="93"/>
        <v>0</v>
      </c>
      <c r="S682" s="261">
        <f t="shared" si="94"/>
        <v>0</v>
      </c>
      <c r="T682" s="258">
        <f t="shared" si="97"/>
        <v>0</v>
      </c>
      <c r="U682" s="259">
        <f t="shared" si="98"/>
        <v>0</v>
      </c>
    </row>
    <row r="683" spans="1:21" ht="20.25">
      <c r="A683" s="78"/>
      <c r="B683" s="270"/>
      <c r="C683" s="79"/>
      <c r="D683" s="80"/>
      <c r="E683" s="81"/>
      <c r="F683" s="31">
        <f t="shared" si="90"/>
      </c>
      <c r="G683" s="303">
        <f>IF(D683="","",VLOOKUP(F683,'Plan Comptable Général Commenté'!$C$5:$D$570,2,0))</f>
      </c>
      <c r="H683" s="82"/>
      <c r="I683" s="281">
        <f>IF(H683="","",VLOOKUP(H683,'Comptes Analytiques'!$A$8:$B$51,2,0))</f>
      </c>
      <c r="J683" s="33"/>
      <c r="K683" s="84"/>
      <c r="L683" s="84"/>
      <c r="M683" s="305"/>
      <c r="N683" s="255">
        <f t="shared" si="95"/>
        <v>0</v>
      </c>
      <c r="O683" s="261">
        <f t="shared" si="96"/>
        <v>0</v>
      </c>
      <c r="P683" s="260">
        <f t="shared" si="91"/>
        <v>0</v>
      </c>
      <c r="Q683" s="261">
        <f t="shared" si="92"/>
        <v>0</v>
      </c>
      <c r="R683" s="260">
        <f t="shared" si="93"/>
        <v>0</v>
      </c>
      <c r="S683" s="261">
        <f t="shared" si="94"/>
        <v>0</v>
      </c>
      <c r="T683" s="258">
        <f t="shared" si="97"/>
        <v>0</v>
      </c>
      <c r="U683" s="259">
        <f t="shared" si="98"/>
        <v>0</v>
      </c>
    </row>
    <row r="684" spans="1:21" ht="20.25">
      <c r="A684" s="78"/>
      <c r="B684" s="270"/>
      <c r="C684" s="79"/>
      <c r="D684" s="80"/>
      <c r="E684" s="81"/>
      <c r="F684" s="31">
        <f t="shared" si="90"/>
      </c>
      <c r="G684" s="303">
        <f>IF(D684="","",VLOOKUP(F684,'Plan Comptable Général Commenté'!$C$5:$D$570,2,0))</f>
      </c>
      <c r="H684" s="82"/>
      <c r="I684" s="281">
        <f>IF(H684="","",VLOOKUP(H684,'Comptes Analytiques'!$A$8:$B$51,2,0))</f>
      </c>
      <c r="J684" s="33"/>
      <c r="K684" s="84"/>
      <c r="L684" s="84"/>
      <c r="M684" s="305"/>
      <c r="N684" s="255">
        <f t="shared" si="95"/>
        <v>0</v>
      </c>
      <c r="O684" s="261">
        <f t="shared" si="96"/>
        <v>0</v>
      </c>
      <c r="P684" s="260">
        <f t="shared" si="91"/>
        <v>0</v>
      </c>
      <c r="Q684" s="261">
        <f t="shared" si="92"/>
        <v>0</v>
      </c>
      <c r="R684" s="260">
        <f t="shared" si="93"/>
        <v>0</v>
      </c>
      <c r="S684" s="261">
        <f t="shared" si="94"/>
        <v>0</v>
      </c>
      <c r="T684" s="258">
        <f t="shared" si="97"/>
        <v>0</v>
      </c>
      <c r="U684" s="259">
        <f t="shared" si="98"/>
        <v>0</v>
      </c>
    </row>
    <row r="685" spans="1:21" ht="20.25">
      <c r="A685" s="78"/>
      <c r="B685" s="270"/>
      <c r="C685" s="79"/>
      <c r="D685" s="80"/>
      <c r="E685" s="81"/>
      <c r="F685" s="31">
        <f t="shared" si="90"/>
      </c>
      <c r="G685" s="303">
        <f>IF(D685="","",VLOOKUP(F685,'Plan Comptable Général Commenté'!$C$5:$D$570,2,0))</f>
      </c>
      <c r="H685" s="82"/>
      <c r="I685" s="281">
        <f>IF(H685="","",VLOOKUP(H685,'Comptes Analytiques'!$A$8:$B$51,2,0))</f>
      </c>
      <c r="J685" s="33"/>
      <c r="K685" s="84"/>
      <c r="L685" s="84"/>
      <c r="M685" s="305"/>
      <c r="N685" s="255">
        <f t="shared" si="95"/>
        <v>0</v>
      </c>
      <c r="O685" s="261">
        <f t="shared" si="96"/>
        <v>0</v>
      </c>
      <c r="P685" s="260">
        <f t="shared" si="91"/>
        <v>0</v>
      </c>
      <c r="Q685" s="261">
        <f t="shared" si="92"/>
        <v>0</v>
      </c>
      <c r="R685" s="260">
        <f t="shared" si="93"/>
        <v>0</v>
      </c>
      <c r="S685" s="261">
        <f t="shared" si="94"/>
        <v>0</v>
      </c>
      <c r="T685" s="258">
        <f t="shared" si="97"/>
        <v>0</v>
      </c>
      <c r="U685" s="259">
        <f t="shared" si="98"/>
        <v>0</v>
      </c>
    </row>
    <row r="686" spans="1:21" ht="20.25">
      <c r="A686" s="78"/>
      <c r="B686" s="270"/>
      <c r="C686" s="79"/>
      <c r="D686" s="80"/>
      <c r="E686" s="81"/>
      <c r="F686" s="31">
        <f t="shared" si="90"/>
      </c>
      <c r="G686" s="303">
        <f>IF(D686="","",VLOOKUP(F686,'Plan Comptable Général Commenté'!$C$5:$D$570,2,0))</f>
      </c>
      <c r="H686" s="82"/>
      <c r="I686" s="281">
        <f>IF(H686="","",VLOOKUP(H686,'Comptes Analytiques'!$A$8:$B$51,2,0))</f>
      </c>
      <c r="J686" s="33"/>
      <c r="K686" s="84"/>
      <c r="L686" s="84"/>
      <c r="M686" s="305"/>
      <c r="N686" s="255">
        <f t="shared" si="95"/>
        <v>0</v>
      </c>
      <c r="O686" s="261">
        <f t="shared" si="96"/>
        <v>0</v>
      </c>
      <c r="P686" s="260">
        <f t="shared" si="91"/>
        <v>0</v>
      </c>
      <c r="Q686" s="261">
        <f t="shared" si="92"/>
        <v>0</v>
      </c>
      <c r="R686" s="260">
        <f t="shared" si="93"/>
        <v>0</v>
      </c>
      <c r="S686" s="261">
        <f t="shared" si="94"/>
        <v>0</v>
      </c>
      <c r="T686" s="258">
        <f t="shared" si="97"/>
        <v>0</v>
      </c>
      <c r="U686" s="259">
        <f t="shared" si="98"/>
        <v>0</v>
      </c>
    </row>
    <row r="687" spans="1:21" ht="20.25">
      <c r="A687" s="78"/>
      <c r="B687" s="270"/>
      <c r="C687" s="79"/>
      <c r="D687" s="80"/>
      <c r="E687" s="81"/>
      <c r="F687" s="31">
        <f t="shared" si="90"/>
      </c>
      <c r="G687" s="303">
        <f>IF(D687="","",VLOOKUP(F687,'Plan Comptable Général Commenté'!$C$5:$D$570,2,0))</f>
      </c>
      <c r="H687" s="82"/>
      <c r="I687" s="281">
        <f>IF(H687="","",VLOOKUP(H687,'Comptes Analytiques'!$A$8:$B$51,2,0))</f>
      </c>
      <c r="J687" s="33"/>
      <c r="K687" s="84"/>
      <c r="L687" s="84"/>
      <c r="M687" s="305"/>
      <c r="N687" s="255">
        <f t="shared" si="95"/>
        <v>0</v>
      </c>
      <c r="O687" s="261">
        <f t="shared" si="96"/>
        <v>0</v>
      </c>
      <c r="P687" s="260">
        <f t="shared" si="91"/>
        <v>0</v>
      </c>
      <c r="Q687" s="261">
        <f t="shared" si="92"/>
        <v>0</v>
      </c>
      <c r="R687" s="260">
        <f t="shared" si="93"/>
        <v>0</v>
      </c>
      <c r="S687" s="261">
        <f t="shared" si="94"/>
        <v>0</v>
      </c>
      <c r="T687" s="258">
        <f t="shared" si="97"/>
        <v>0</v>
      </c>
      <c r="U687" s="259">
        <f t="shared" si="98"/>
        <v>0</v>
      </c>
    </row>
    <row r="688" spans="1:21" ht="20.25">
      <c r="A688" s="78"/>
      <c r="B688" s="270"/>
      <c r="C688" s="79"/>
      <c r="D688" s="80"/>
      <c r="E688" s="81"/>
      <c r="F688" s="31">
        <f t="shared" si="90"/>
      </c>
      <c r="G688" s="303">
        <f>IF(D688="","",VLOOKUP(F688,'Plan Comptable Général Commenté'!$C$5:$D$570,2,0))</f>
      </c>
      <c r="H688" s="82"/>
      <c r="I688" s="281">
        <f>IF(H688="","",VLOOKUP(H688,'Comptes Analytiques'!$A$8:$B$51,2,0))</f>
      </c>
      <c r="J688" s="33"/>
      <c r="K688" s="84"/>
      <c r="L688" s="84"/>
      <c r="M688" s="305"/>
      <c r="N688" s="255">
        <f t="shared" si="95"/>
        <v>0</v>
      </c>
      <c r="O688" s="261">
        <f t="shared" si="96"/>
        <v>0</v>
      </c>
      <c r="P688" s="260">
        <f t="shared" si="91"/>
        <v>0</v>
      </c>
      <c r="Q688" s="261">
        <f t="shared" si="92"/>
        <v>0</v>
      </c>
      <c r="R688" s="260">
        <f t="shared" si="93"/>
        <v>0</v>
      </c>
      <c r="S688" s="261">
        <f t="shared" si="94"/>
        <v>0</v>
      </c>
      <c r="T688" s="258">
        <f t="shared" si="97"/>
        <v>0</v>
      </c>
      <c r="U688" s="259">
        <f t="shared" si="98"/>
        <v>0</v>
      </c>
    </row>
    <row r="689" spans="1:21" ht="20.25">
      <c r="A689" s="78"/>
      <c r="B689" s="270"/>
      <c r="C689" s="79"/>
      <c r="D689" s="80"/>
      <c r="E689" s="81"/>
      <c r="F689" s="31">
        <f t="shared" si="90"/>
      </c>
      <c r="G689" s="303">
        <f>IF(D689="","",VLOOKUP(F689,'Plan Comptable Général Commenté'!$C$5:$D$570,2,0))</f>
      </c>
      <c r="H689" s="82"/>
      <c r="I689" s="281">
        <f>IF(H689="","",VLOOKUP(H689,'Comptes Analytiques'!$A$8:$B$51,2,0))</f>
      </c>
      <c r="J689" s="33"/>
      <c r="K689" s="84"/>
      <c r="L689" s="84"/>
      <c r="M689" s="305"/>
      <c r="N689" s="255">
        <f t="shared" si="95"/>
        <v>0</v>
      </c>
      <c r="O689" s="261">
        <f t="shared" si="96"/>
        <v>0</v>
      </c>
      <c r="P689" s="260">
        <f t="shared" si="91"/>
        <v>0</v>
      </c>
      <c r="Q689" s="261">
        <f t="shared" si="92"/>
        <v>0</v>
      </c>
      <c r="R689" s="260">
        <f t="shared" si="93"/>
        <v>0</v>
      </c>
      <c r="S689" s="261">
        <f t="shared" si="94"/>
        <v>0</v>
      </c>
      <c r="T689" s="258">
        <f t="shared" si="97"/>
        <v>0</v>
      </c>
      <c r="U689" s="259">
        <f t="shared" si="98"/>
        <v>0</v>
      </c>
    </row>
    <row r="690" spans="1:21" ht="20.25">
      <c r="A690" s="78"/>
      <c r="B690" s="270"/>
      <c r="C690" s="79"/>
      <c r="D690" s="80"/>
      <c r="E690" s="81"/>
      <c r="F690" s="31">
        <f t="shared" si="90"/>
      </c>
      <c r="G690" s="303">
        <f>IF(D690="","",VLOOKUP(F690,'Plan Comptable Général Commenté'!$C$5:$D$570,2,0))</f>
      </c>
      <c r="H690" s="82"/>
      <c r="I690" s="281">
        <f>IF(H690="","",VLOOKUP(H690,'Comptes Analytiques'!$A$8:$B$51,2,0))</f>
      </c>
      <c r="J690" s="33"/>
      <c r="K690" s="84"/>
      <c r="L690" s="84"/>
      <c r="M690" s="305"/>
      <c r="N690" s="255">
        <f t="shared" si="95"/>
        <v>0</v>
      </c>
      <c r="O690" s="261">
        <f t="shared" si="96"/>
        <v>0</v>
      </c>
      <c r="P690" s="260">
        <f t="shared" si="91"/>
        <v>0</v>
      </c>
      <c r="Q690" s="261">
        <f t="shared" si="92"/>
        <v>0</v>
      </c>
      <c r="R690" s="260">
        <f t="shared" si="93"/>
        <v>0</v>
      </c>
      <c r="S690" s="261">
        <f t="shared" si="94"/>
        <v>0</v>
      </c>
      <c r="T690" s="258">
        <f t="shared" si="97"/>
        <v>0</v>
      </c>
      <c r="U690" s="259">
        <f t="shared" si="98"/>
        <v>0</v>
      </c>
    </row>
    <row r="691" spans="1:21" ht="20.25">
      <c r="A691" s="78"/>
      <c r="B691" s="270"/>
      <c r="C691" s="79"/>
      <c r="D691" s="80"/>
      <c r="E691" s="81"/>
      <c r="F691" s="31">
        <f t="shared" si="90"/>
      </c>
      <c r="G691" s="303">
        <f>IF(D691="","",VLOOKUP(F691,'Plan Comptable Général Commenté'!$C$5:$D$570,2,0))</f>
      </c>
      <c r="H691" s="82"/>
      <c r="I691" s="281">
        <f>IF(H691="","",VLOOKUP(H691,'Comptes Analytiques'!$A$8:$B$51,2,0))</f>
      </c>
      <c r="J691" s="33"/>
      <c r="K691" s="84"/>
      <c r="L691" s="84"/>
      <c r="M691" s="305"/>
      <c r="N691" s="255">
        <f t="shared" si="95"/>
        <v>0</v>
      </c>
      <c r="O691" s="261">
        <f t="shared" si="96"/>
        <v>0</v>
      </c>
      <c r="P691" s="260">
        <f t="shared" si="91"/>
        <v>0</v>
      </c>
      <c r="Q691" s="261">
        <f t="shared" si="92"/>
        <v>0</v>
      </c>
      <c r="R691" s="260">
        <f t="shared" si="93"/>
        <v>0</v>
      </c>
      <c r="S691" s="261">
        <f t="shared" si="94"/>
        <v>0</v>
      </c>
      <c r="T691" s="258">
        <f t="shared" si="97"/>
        <v>0</v>
      </c>
      <c r="U691" s="259">
        <f t="shared" si="98"/>
        <v>0</v>
      </c>
    </row>
    <row r="692" spans="1:21" ht="20.25">
      <c r="A692" s="78"/>
      <c r="B692" s="270"/>
      <c r="C692" s="79"/>
      <c r="D692" s="80"/>
      <c r="E692" s="81"/>
      <c r="F692" s="31">
        <f t="shared" si="90"/>
      </c>
      <c r="G692" s="303">
        <f>IF(D692="","",VLOOKUP(F692,'Plan Comptable Général Commenté'!$C$5:$D$570,2,0))</f>
      </c>
      <c r="H692" s="82"/>
      <c r="I692" s="281">
        <f>IF(H692="","",VLOOKUP(H692,'Comptes Analytiques'!$A$8:$B$51,2,0))</f>
      </c>
      <c r="J692" s="33"/>
      <c r="K692" s="84"/>
      <c r="L692" s="84"/>
      <c r="M692" s="305"/>
      <c r="N692" s="255">
        <f t="shared" si="95"/>
        <v>0</v>
      </c>
      <c r="O692" s="261">
        <f t="shared" si="96"/>
        <v>0</v>
      </c>
      <c r="P692" s="260">
        <f t="shared" si="91"/>
        <v>0</v>
      </c>
      <c r="Q692" s="261">
        <f t="shared" si="92"/>
        <v>0</v>
      </c>
      <c r="R692" s="260">
        <f t="shared" si="93"/>
        <v>0</v>
      </c>
      <c r="S692" s="261">
        <f t="shared" si="94"/>
        <v>0</v>
      </c>
      <c r="T692" s="258">
        <f t="shared" si="97"/>
        <v>0</v>
      </c>
      <c r="U692" s="259">
        <f t="shared" si="98"/>
        <v>0</v>
      </c>
    </row>
    <row r="693" spans="1:21" ht="20.25">
      <c r="A693" s="78"/>
      <c r="B693" s="270"/>
      <c r="C693" s="79"/>
      <c r="D693" s="80"/>
      <c r="E693" s="81"/>
      <c r="F693" s="31">
        <f t="shared" si="90"/>
      </c>
      <c r="G693" s="303">
        <f>IF(D693="","",VLOOKUP(F693,'Plan Comptable Général Commenté'!$C$5:$D$570,2,0))</f>
      </c>
      <c r="H693" s="82"/>
      <c r="I693" s="281">
        <f>IF(H693="","",VLOOKUP(H693,'Comptes Analytiques'!$A$8:$B$51,2,0))</f>
      </c>
      <c r="J693" s="33"/>
      <c r="K693" s="84"/>
      <c r="L693" s="84"/>
      <c r="M693" s="305"/>
      <c r="N693" s="255">
        <f t="shared" si="95"/>
        <v>0</v>
      </c>
      <c r="O693" s="261">
        <f t="shared" si="96"/>
        <v>0</v>
      </c>
      <c r="P693" s="260">
        <f t="shared" si="91"/>
        <v>0</v>
      </c>
      <c r="Q693" s="261">
        <f t="shared" si="92"/>
        <v>0</v>
      </c>
      <c r="R693" s="260">
        <f t="shared" si="93"/>
        <v>0</v>
      </c>
      <c r="S693" s="261">
        <f t="shared" si="94"/>
        <v>0</v>
      </c>
      <c r="T693" s="258">
        <f t="shared" si="97"/>
        <v>0</v>
      </c>
      <c r="U693" s="259">
        <f t="shared" si="98"/>
        <v>0</v>
      </c>
    </row>
    <row r="694" spans="1:21" ht="20.25">
      <c r="A694" s="78"/>
      <c r="B694" s="270"/>
      <c r="C694" s="79"/>
      <c r="D694" s="80"/>
      <c r="E694" s="81"/>
      <c r="F694" s="31">
        <f t="shared" si="90"/>
      </c>
      <c r="G694" s="303">
        <f>IF(D694="","",VLOOKUP(F694,'Plan Comptable Général Commenté'!$C$5:$D$570,2,0))</f>
      </c>
      <c r="H694" s="82"/>
      <c r="I694" s="281">
        <f>IF(H694="","",VLOOKUP(H694,'Comptes Analytiques'!$A$8:$B$51,2,0))</f>
      </c>
      <c r="J694" s="33"/>
      <c r="K694" s="84"/>
      <c r="L694" s="84"/>
      <c r="M694" s="305"/>
      <c r="N694" s="255">
        <f t="shared" si="95"/>
        <v>0</v>
      </c>
      <c r="O694" s="261">
        <f t="shared" si="96"/>
        <v>0</v>
      </c>
      <c r="P694" s="260">
        <f t="shared" si="91"/>
        <v>0</v>
      </c>
      <c r="Q694" s="261">
        <f t="shared" si="92"/>
        <v>0</v>
      </c>
      <c r="R694" s="260">
        <f t="shared" si="93"/>
        <v>0</v>
      </c>
      <c r="S694" s="261">
        <f t="shared" si="94"/>
        <v>0</v>
      </c>
      <c r="T694" s="258">
        <f t="shared" si="97"/>
        <v>0</v>
      </c>
      <c r="U694" s="259">
        <f t="shared" si="98"/>
        <v>0</v>
      </c>
    </row>
    <row r="695" spans="1:21" ht="20.25">
      <c r="A695" s="78"/>
      <c r="B695" s="270"/>
      <c r="C695" s="79"/>
      <c r="D695" s="80"/>
      <c r="E695" s="81"/>
      <c r="F695" s="31">
        <f t="shared" si="90"/>
      </c>
      <c r="G695" s="303">
        <f>IF(D695="","",VLOOKUP(F695,'Plan Comptable Général Commenté'!$C$5:$D$570,2,0))</f>
      </c>
      <c r="H695" s="82"/>
      <c r="I695" s="281">
        <f>IF(H695="","",VLOOKUP(H695,'Comptes Analytiques'!$A$8:$B$51,2,0))</f>
      </c>
      <c r="J695" s="33"/>
      <c r="K695" s="84"/>
      <c r="L695" s="84"/>
      <c r="M695" s="305"/>
      <c r="N695" s="255">
        <f t="shared" si="95"/>
        <v>0</v>
      </c>
      <c r="O695" s="261">
        <f t="shared" si="96"/>
        <v>0</v>
      </c>
      <c r="P695" s="260">
        <f t="shared" si="91"/>
        <v>0</v>
      </c>
      <c r="Q695" s="261">
        <f t="shared" si="92"/>
        <v>0</v>
      </c>
      <c r="R695" s="260">
        <f t="shared" si="93"/>
        <v>0</v>
      </c>
      <c r="S695" s="261">
        <f t="shared" si="94"/>
        <v>0</v>
      </c>
      <c r="T695" s="258">
        <f t="shared" si="97"/>
        <v>0</v>
      </c>
      <c r="U695" s="259">
        <f t="shared" si="98"/>
        <v>0</v>
      </c>
    </row>
    <row r="696" spans="1:21" ht="20.25">
      <c r="A696" s="78"/>
      <c r="B696" s="270"/>
      <c r="C696" s="79"/>
      <c r="D696" s="80"/>
      <c r="E696" s="81"/>
      <c r="F696" s="31">
        <f t="shared" si="90"/>
      </c>
      <c r="G696" s="303">
        <f>IF(D696="","",VLOOKUP(F696,'Plan Comptable Général Commenté'!$C$5:$D$570,2,0))</f>
      </c>
      <c r="H696" s="82"/>
      <c r="I696" s="281">
        <f>IF(H696="","",VLOOKUP(H696,'Comptes Analytiques'!$A$8:$B$51,2,0))</f>
      </c>
      <c r="J696" s="33"/>
      <c r="K696" s="84"/>
      <c r="L696" s="84"/>
      <c r="M696" s="305"/>
      <c r="N696" s="255">
        <f t="shared" si="95"/>
        <v>0</v>
      </c>
      <c r="O696" s="261">
        <f t="shared" si="96"/>
        <v>0</v>
      </c>
      <c r="P696" s="260">
        <f t="shared" si="91"/>
        <v>0</v>
      </c>
      <c r="Q696" s="261">
        <f t="shared" si="92"/>
        <v>0</v>
      </c>
      <c r="R696" s="260">
        <f t="shared" si="93"/>
        <v>0</v>
      </c>
      <c r="S696" s="261">
        <f t="shared" si="94"/>
        <v>0</v>
      </c>
      <c r="T696" s="258">
        <f t="shared" si="97"/>
        <v>0</v>
      </c>
      <c r="U696" s="259">
        <f t="shared" si="98"/>
        <v>0</v>
      </c>
    </row>
    <row r="697" spans="1:21" ht="20.25">
      <c r="A697" s="78"/>
      <c r="B697" s="270"/>
      <c r="C697" s="79"/>
      <c r="D697" s="80"/>
      <c r="E697" s="81"/>
      <c r="F697" s="31">
        <f t="shared" si="90"/>
      </c>
      <c r="G697" s="303">
        <f>IF(D697="","",VLOOKUP(F697,'Plan Comptable Général Commenté'!$C$5:$D$570,2,0))</f>
      </c>
      <c r="H697" s="82"/>
      <c r="I697" s="281">
        <f>IF(H697="","",VLOOKUP(H697,'Comptes Analytiques'!$A$8:$B$51,2,0))</f>
      </c>
      <c r="J697" s="33"/>
      <c r="K697" s="84"/>
      <c r="L697" s="84"/>
      <c r="M697" s="305"/>
      <c r="N697" s="255">
        <f t="shared" si="95"/>
        <v>0</v>
      </c>
      <c r="O697" s="261">
        <f t="shared" si="96"/>
        <v>0</v>
      </c>
      <c r="P697" s="260">
        <f t="shared" si="91"/>
        <v>0</v>
      </c>
      <c r="Q697" s="261">
        <f t="shared" si="92"/>
        <v>0</v>
      </c>
      <c r="R697" s="260">
        <f t="shared" si="93"/>
        <v>0</v>
      </c>
      <c r="S697" s="261">
        <f t="shared" si="94"/>
        <v>0</v>
      </c>
      <c r="T697" s="258">
        <f t="shared" si="97"/>
        <v>0</v>
      </c>
      <c r="U697" s="259">
        <f t="shared" si="98"/>
        <v>0</v>
      </c>
    </row>
    <row r="698" spans="1:21" ht="20.25">
      <c r="A698" s="78"/>
      <c r="B698" s="270"/>
      <c r="C698" s="79"/>
      <c r="D698" s="80"/>
      <c r="E698" s="81"/>
      <c r="F698" s="31">
        <f t="shared" si="90"/>
      </c>
      <c r="G698" s="303">
        <f>IF(D698="","",VLOOKUP(F698,'Plan Comptable Général Commenté'!$C$5:$D$570,2,0))</f>
      </c>
      <c r="H698" s="82"/>
      <c r="I698" s="281">
        <f>IF(H698="","",VLOOKUP(H698,'Comptes Analytiques'!$A$8:$B$51,2,0))</f>
      </c>
      <c r="J698" s="33"/>
      <c r="K698" s="84"/>
      <c r="L698" s="84"/>
      <c r="M698" s="305"/>
      <c r="N698" s="255">
        <f t="shared" si="95"/>
        <v>0</v>
      </c>
      <c r="O698" s="261">
        <f t="shared" si="96"/>
        <v>0</v>
      </c>
      <c r="P698" s="260">
        <f t="shared" si="91"/>
        <v>0</v>
      </c>
      <c r="Q698" s="261">
        <f t="shared" si="92"/>
        <v>0</v>
      </c>
      <c r="R698" s="260">
        <f t="shared" si="93"/>
        <v>0</v>
      </c>
      <c r="S698" s="261">
        <f t="shared" si="94"/>
        <v>0</v>
      </c>
      <c r="T698" s="258">
        <f t="shared" si="97"/>
        <v>0</v>
      </c>
      <c r="U698" s="259">
        <f t="shared" si="98"/>
        <v>0</v>
      </c>
    </row>
    <row r="699" spans="1:21" ht="20.25">
      <c r="A699" s="78"/>
      <c r="B699" s="270"/>
      <c r="C699" s="79"/>
      <c r="D699" s="80"/>
      <c r="E699" s="81"/>
      <c r="F699" s="31">
        <f t="shared" si="90"/>
      </c>
      <c r="G699" s="303">
        <f>IF(D699="","",VLOOKUP(F699,'Plan Comptable Général Commenté'!$C$5:$D$570,2,0))</f>
      </c>
      <c r="H699" s="82"/>
      <c r="I699" s="281">
        <f>IF(H699="","",VLOOKUP(H699,'Comptes Analytiques'!$A$8:$B$51,2,0))</f>
      </c>
      <c r="J699" s="33"/>
      <c r="K699" s="84"/>
      <c r="L699" s="84"/>
      <c r="M699" s="305"/>
      <c r="N699" s="255">
        <f t="shared" si="95"/>
        <v>0</v>
      </c>
      <c r="O699" s="261">
        <f t="shared" si="96"/>
        <v>0</v>
      </c>
      <c r="P699" s="260">
        <f t="shared" si="91"/>
        <v>0</v>
      </c>
      <c r="Q699" s="261">
        <f t="shared" si="92"/>
        <v>0</v>
      </c>
      <c r="R699" s="260">
        <f t="shared" si="93"/>
        <v>0</v>
      </c>
      <c r="S699" s="261">
        <f t="shared" si="94"/>
        <v>0</v>
      </c>
      <c r="T699" s="258">
        <f t="shared" si="97"/>
        <v>0</v>
      </c>
      <c r="U699" s="259">
        <f t="shared" si="98"/>
        <v>0</v>
      </c>
    </row>
    <row r="700" spans="1:21" ht="20.25">
      <c r="A700" s="78"/>
      <c r="B700" s="270"/>
      <c r="C700" s="79"/>
      <c r="D700" s="80"/>
      <c r="E700" s="81"/>
      <c r="F700" s="31">
        <f t="shared" si="90"/>
      </c>
      <c r="G700" s="303">
        <f>IF(D700="","",VLOOKUP(F700,'Plan Comptable Général Commenté'!$C$5:$D$570,2,0))</f>
      </c>
      <c r="H700" s="82"/>
      <c r="I700" s="281">
        <f>IF(H700="","",VLOOKUP(H700,'Comptes Analytiques'!$A$8:$B$51,2,0))</f>
      </c>
      <c r="J700" s="33"/>
      <c r="K700" s="84"/>
      <c r="L700" s="84"/>
      <c r="M700" s="305"/>
      <c r="N700" s="255">
        <f t="shared" si="95"/>
        <v>0</v>
      </c>
      <c r="O700" s="261">
        <f t="shared" si="96"/>
        <v>0</v>
      </c>
      <c r="P700" s="260">
        <f t="shared" si="91"/>
        <v>0</v>
      </c>
      <c r="Q700" s="261">
        <f t="shared" si="92"/>
        <v>0</v>
      </c>
      <c r="R700" s="260">
        <f t="shared" si="93"/>
        <v>0</v>
      </c>
      <c r="S700" s="261">
        <f t="shared" si="94"/>
        <v>0</v>
      </c>
      <c r="T700" s="258">
        <f t="shared" si="97"/>
        <v>0</v>
      </c>
      <c r="U700" s="259">
        <f t="shared" si="98"/>
        <v>0</v>
      </c>
    </row>
    <row r="701" spans="1:21" ht="20.25">
      <c r="A701" s="78"/>
      <c r="B701" s="270"/>
      <c r="C701" s="79"/>
      <c r="D701" s="80"/>
      <c r="E701" s="81"/>
      <c r="F701" s="31">
        <f t="shared" si="90"/>
      </c>
      <c r="G701" s="303">
        <f>IF(D701="","",VLOOKUP(F701,'Plan Comptable Général Commenté'!$C$5:$D$570,2,0))</f>
      </c>
      <c r="H701" s="82"/>
      <c r="I701" s="281">
        <f>IF(H701="","",VLOOKUP(H701,'Comptes Analytiques'!$A$8:$B$51,2,0))</f>
      </c>
      <c r="J701" s="33"/>
      <c r="K701" s="84"/>
      <c r="L701" s="84"/>
      <c r="M701" s="305"/>
      <c r="N701" s="255">
        <f t="shared" si="95"/>
        <v>0</v>
      </c>
      <c r="O701" s="261">
        <f t="shared" si="96"/>
        <v>0</v>
      </c>
      <c r="P701" s="260">
        <f t="shared" si="91"/>
        <v>0</v>
      </c>
      <c r="Q701" s="261">
        <f t="shared" si="92"/>
        <v>0</v>
      </c>
      <c r="R701" s="260">
        <f t="shared" si="93"/>
        <v>0</v>
      </c>
      <c r="S701" s="261">
        <f t="shared" si="94"/>
        <v>0</v>
      </c>
      <c r="T701" s="258">
        <f t="shared" si="97"/>
        <v>0</v>
      </c>
      <c r="U701" s="259">
        <f t="shared" si="98"/>
        <v>0</v>
      </c>
    </row>
    <row r="702" spans="1:21" ht="20.25">
      <c r="A702" s="78"/>
      <c r="B702" s="270"/>
      <c r="C702" s="79"/>
      <c r="D702" s="80"/>
      <c r="E702" s="81"/>
      <c r="F702" s="31">
        <f t="shared" si="90"/>
      </c>
      <c r="G702" s="303">
        <f>IF(D702="","",VLOOKUP(F702,'Plan Comptable Général Commenté'!$C$5:$D$570,2,0))</f>
      </c>
      <c r="H702" s="82"/>
      <c r="I702" s="281">
        <f>IF(H702="","",VLOOKUP(H702,'Comptes Analytiques'!$A$8:$B$51,2,0))</f>
      </c>
      <c r="J702" s="33"/>
      <c r="K702" s="84"/>
      <c r="L702" s="84"/>
      <c r="M702" s="305"/>
      <c r="N702" s="255">
        <f t="shared" si="95"/>
        <v>0</v>
      </c>
      <c r="O702" s="261">
        <f t="shared" si="96"/>
        <v>0</v>
      </c>
      <c r="P702" s="260">
        <f t="shared" si="91"/>
        <v>0</v>
      </c>
      <c r="Q702" s="261">
        <f t="shared" si="92"/>
        <v>0</v>
      </c>
      <c r="R702" s="260">
        <f t="shared" si="93"/>
        <v>0</v>
      </c>
      <c r="S702" s="261">
        <f t="shared" si="94"/>
        <v>0</v>
      </c>
      <c r="T702" s="258">
        <f t="shared" si="97"/>
        <v>0</v>
      </c>
      <c r="U702" s="259">
        <f t="shared" si="98"/>
        <v>0</v>
      </c>
    </row>
    <row r="703" spans="1:21" ht="20.25">
      <c r="A703" s="78"/>
      <c r="B703" s="270"/>
      <c r="C703" s="79"/>
      <c r="D703" s="80"/>
      <c r="E703" s="81"/>
      <c r="F703" s="31">
        <f t="shared" si="90"/>
      </c>
      <c r="G703" s="303">
        <f>IF(D703="","",VLOOKUP(F703,'Plan Comptable Général Commenté'!$C$5:$D$570,2,0))</f>
      </c>
      <c r="H703" s="82"/>
      <c r="I703" s="281">
        <f>IF(H703="","",VLOOKUP(H703,'Comptes Analytiques'!$A$8:$B$51,2,0))</f>
      </c>
      <c r="J703" s="33"/>
      <c r="K703" s="84"/>
      <c r="L703" s="84"/>
      <c r="M703" s="305"/>
      <c r="N703" s="255">
        <f t="shared" si="95"/>
        <v>0</v>
      </c>
      <c r="O703" s="261">
        <f t="shared" si="96"/>
        <v>0</v>
      </c>
      <c r="P703" s="260">
        <f t="shared" si="91"/>
        <v>0</v>
      </c>
      <c r="Q703" s="261">
        <f t="shared" si="92"/>
        <v>0</v>
      </c>
      <c r="R703" s="260">
        <f t="shared" si="93"/>
        <v>0</v>
      </c>
      <c r="S703" s="261">
        <f t="shared" si="94"/>
        <v>0</v>
      </c>
      <c r="T703" s="258">
        <f t="shared" si="97"/>
        <v>0</v>
      </c>
      <c r="U703" s="259">
        <f t="shared" si="98"/>
        <v>0</v>
      </c>
    </row>
    <row r="704" spans="1:21" ht="20.25">
      <c r="A704" s="78"/>
      <c r="B704" s="270"/>
      <c r="C704" s="79"/>
      <c r="D704" s="80"/>
      <c r="E704" s="81"/>
      <c r="F704" s="31">
        <f t="shared" si="90"/>
      </c>
      <c r="G704" s="303">
        <f>IF(D704="","",VLOOKUP(F704,'Plan Comptable Général Commenté'!$C$5:$D$570,2,0))</f>
      </c>
      <c r="H704" s="82"/>
      <c r="I704" s="281">
        <f>IF(H704="","",VLOOKUP(H704,'Comptes Analytiques'!$A$8:$B$51,2,0))</f>
      </c>
      <c r="J704" s="33"/>
      <c r="K704" s="84"/>
      <c r="L704" s="84"/>
      <c r="M704" s="305"/>
      <c r="N704" s="255">
        <f t="shared" si="95"/>
        <v>0</v>
      </c>
      <c r="O704" s="261">
        <f t="shared" si="96"/>
        <v>0</v>
      </c>
      <c r="P704" s="260">
        <f t="shared" si="91"/>
        <v>0</v>
      </c>
      <c r="Q704" s="261">
        <f t="shared" si="92"/>
        <v>0</v>
      </c>
      <c r="R704" s="260">
        <f t="shared" si="93"/>
        <v>0</v>
      </c>
      <c r="S704" s="261">
        <f t="shared" si="94"/>
        <v>0</v>
      </c>
      <c r="T704" s="258">
        <f t="shared" si="97"/>
        <v>0</v>
      </c>
      <c r="U704" s="259">
        <f t="shared" si="98"/>
        <v>0</v>
      </c>
    </row>
    <row r="705" spans="1:21" ht="20.25">
      <c r="A705" s="78"/>
      <c r="B705" s="270"/>
      <c r="C705" s="79"/>
      <c r="D705" s="80"/>
      <c r="E705" s="81"/>
      <c r="F705" s="31">
        <f t="shared" si="90"/>
      </c>
      <c r="G705" s="303">
        <f>IF(D705="","",VLOOKUP(F705,'Plan Comptable Général Commenté'!$C$5:$D$570,2,0))</f>
      </c>
      <c r="H705" s="82"/>
      <c r="I705" s="281">
        <f>IF(H705="","",VLOOKUP(H705,'Comptes Analytiques'!$A$8:$B$51,2,0))</f>
      </c>
      <c r="J705" s="33"/>
      <c r="K705" s="84"/>
      <c r="L705" s="84"/>
      <c r="M705" s="305"/>
      <c r="N705" s="255">
        <f t="shared" si="95"/>
        <v>0</v>
      </c>
      <c r="O705" s="261">
        <f t="shared" si="96"/>
        <v>0</v>
      </c>
      <c r="P705" s="260">
        <f t="shared" si="91"/>
        <v>0</v>
      </c>
      <c r="Q705" s="261">
        <f t="shared" si="92"/>
        <v>0</v>
      </c>
      <c r="R705" s="260">
        <f t="shared" si="93"/>
        <v>0</v>
      </c>
      <c r="S705" s="261">
        <f t="shared" si="94"/>
        <v>0</v>
      </c>
      <c r="T705" s="258">
        <f t="shared" si="97"/>
        <v>0</v>
      </c>
      <c r="U705" s="259">
        <f t="shared" si="98"/>
        <v>0</v>
      </c>
    </row>
    <row r="706" spans="1:21" ht="20.25">
      <c r="A706" s="78"/>
      <c r="B706" s="270"/>
      <c r="C706" s="79"/>
      <c r="D706" s="80"/>
      <c r="E706" s="81"/>
      <c r="F706" s="31">
        <f t="shared" si="90"/>
      </c>
      <c r="G706" s="303">
        <f>IF(D706="","",VLOOKUP(F706,'Plan Comptable Général Commenté'!$C$5:$D$570,2,0))</f>
      </c>
      <c r="H706" s="82"/>
      <c r="I706" s="281">
        <f>IF(H706="","",VLOOKUP(H706,'Comptes Analytiques'!$A$8:$B$51,2,0))</f>
      </c>
      <c r="J706" s="33"/>
      <c r="K706" s="84"/>
      <c r="L706" s="84"/>
      <c r="M706" s="305"/>
      <c r="N706" s="255">
        <f t="shared" si="95"/>
        <v>0</v>
      </c>
      <c r="O706" s="261">
        <f t="shared" si="96"/>
        <v>0</v>
      </c>
      <c r="P706" s="260">
        <f t="shared" si="91"/>
        <v>0</v>
      </c>
      <c r="Q706" s="261">
        <f t="shared" si="92"/>
        <v>0</v>
      </c>
      <c r="R706" s="260">
        <f t="shared" si="93"/>
        <v>0</v>
      </c>
      <c r="S706" s="261">
        <f t="shared" si="94"/>
        <v>0</v>
      </c>
      <c r="T706" s="258">
        <f t="shared" si="97"/>
        <v>0</v>
      </c>
      <c r="U706" s="259">
        <f t="shared" si="98"/>
        <v>0</v>
      </c>
    </row>
    <row r="707" spans="1:21" ht="20.25">
      <c r="A707" s="78"/>
      <c r="B707" s="270"/>
      <c r="C707" s="79"/>
      <c r="D707" s="80"/>
      <c r="E707" s="81"/>
      <c r="F707" s="31">
        <f t="shared" si="90"/>
      </c>
      <c r="G707" s="303">
        <f>IF(D707="","",VLOOKUP(F707,'Plan Comptable Général Commenté'!$C$5:$D$570,2,0))</f>
      </c>
      <c r="H707" s="82"/>
      <c r="I707" s="281">
        <f>IF(H707="","",VLOOKUP(H707,'Comptes Analytiques'!$A$8:$B$51,2,0))</f>
      </c>
      <c r="J707" s="33"/>
      <c r="K707" s="84"/>
      <c r="L707" s="84"/>
      <c r="M707" s="305"/>
      <c r="N707" s="255">
        <f t="shared" si="95"/>
        <v>0</v>
      </c>
      <c r="O707" s="261">
        <f t="shared" si="96"/>
        <v>0</v>
      </c>
      <c r="P707" s="260">
        <f t="shared" si="91"/>
        <v>0</v>
      </c>
      <c r="Q707" s="261">
        <f t="shared" si="92"/>
        <v>0</v>
      </c>
      <c r="R707" s="260">
        <f t="shared" si="93"/>
        <v>0</v>
      </c>
      <c r="S707" s="261">
        <f t="shared" si="94"/>
        <v>0</v>
      </c>
      <c r="T707" s="258">
        <f t="shared" si="97"/>
        <v>0</v>
      </c>
      <c r="U707" s="259">
        <f t="shared" si="98"/>
        <v>0</v>
      </c>
    </row>
    <row r="708" spans="1:21" ht="20.25">
      <c r="A708" s="78"/>
      <c r="B708" s="270"/>
      <c r="C708" s="79"/>
      <c r="D708" s="80"/>
      <c r="E708" s="81"/>
      <c r="F708" s="31">
        <f t="shared" si="90"/>
      </c>
      <c r="G708" s="303">
        <f>IF(D708="","",VLOOKUP(F708,'Plan Comptable Général Commenté'!$C$5:$D$570,2,0))</f>
      </c>
      <c r="H708" s="82"/>
      <c r="I708" s="281">
        <f>IF(H708="","",VLOOKUP(H708,'Comptes Analytiques'!$A$8:$B$51,2,0))</f>
      </c>
      <c r="J708" s="33"/>
      <c r="K708" s="84"/>
      <c r="L708" s="84"/>
      <c r="M708" s="305"/>
      <c r="N708" s="255">
        <f t="shared" si="95"/>
        <v>0</v>
      </c>
      <c r="O708" s="261">
        <f t="shared" si="96"/>
        <v>0</v>
      </c>
      <c r="P708" s="260">
        <f t="shared" si="91"/>
        <v>0</v>
      </c>
      <c r="Q708" s="261">
        <f t="shared" si="92"/>
        <v>0</v>
      </c>
      <c r="R708" s="260">
        <f t="shared" si="93"/>
        <v>0</v>
      </c>
      <c r="S708" s="261">
        <f t="shared" si="94"/>
        <v>0</v>
      </c>
      <c r="T708" s="258">
        <f t="shared" si="97"/>
        <v>0</v>
      </c>
      <c r="U708" s="259">
        <f t="shared" si="98"/>
        <v>0</v>
      </c>
    </row>
    <row r="709" spans="1:21" ht="20.25">
      <c r="A709" s="78"/>
      <c r="B709" s="270"/>
      <c r="C709" s="79"/>
      <c r="D709" s="80"/>
      <c r="E709" s="81"/>
      <c r="F709" s="31">
        <f t="shared" si="90"/>
      </c>
      <c r="G709" s="303">
        <f>IF(D709="","",VLOOKUP(F709,'Plan Comptable Général Commenté'!$C$5:$D$570,2,0))</f>
      </c>
      <c r="H709" s="82"/>
      <c r="I709" s="281">
        <f>IF(H709="","",VLOOKUP(H709,'Comptes Analytiques'!$A$8:$B$51,2,0))</f>
      </c>
      <c r="J709" s="33"/>
      <c r="K709" s="84"/>
      <c r="L709" s="84"/>
      <c r="M709" s="305"/>
      <c r="N709" s="255">
        <f t="shared" si="95"/>
        <v>0</v>
      </c>
      <c r="O709" s="261">
        <f t="shared" si="96"/>
        <v>0</v>
      </c>
      <c r="P709" s="260">
        <f t="shared" si="91"/>
        <v>0</v>
      </c>
      <c r="Q709" s="261">
        <f t="shared" si="92"/>
        <v>0</v>
      </c>
      <c r="R709" s="260">
        <f t="shared" si="93"/>
        <v>0</v>
      </c>
      <c r="S709" s="261">
        <f t="shared" si="94"/>
        <v>0</v>
      </c>
      <c r="T709" s="258">
        <f t="shared" si="97"/>
        <v>0</v>
      </c>
      <c r="U709" s="259">
        <f t="shared" si="98"/>
        <v>0</v>
      </c>
    </row>
    <row r="710" spans="1:21" ht="20.25">
      <c r="A710" s="78"/>
      <c r="B710" s="270"/>
      <c r="C710" s="79"/>
      <c r="D710" s="80"/>
      <c r="E710" s="81"/>
      <c r="F710" s="31">
        <f t="shared" si="90"/>
      </c>
      <c r="G710" s="303">
        <f>IF(D710="","",VLOOKUP(F710,'Plan Comptable Général Commenté'!$C$5:$D$570,2,0))</f>
      </c>
      <c r="H710" s="82"/>
      <c r="I710" s="281">
        <f>IF(H710="","",VLOOKUP(H710,'Comptes Analytiques'!$A$8:$B$51,2,0))</f>
      </c>
      <c r="J710" s="33"/>
      <c r="K710" s="84"/>
      <c r="L710" s="84"/>
      <c r="M710" s="305"/>
      <c r="N710" s="255">
        <f t="shared" si="95"/>
        <v>0</v>
      </c>
      <c r="O710" s="261">
        <f t="shared" si="96"/>
        <v>0</v>
      </c>
      <c r="P710" s="260">
        <f t="shared" si="91"/>
        <v>0</v>
      </c>
      <c r="Q710" s="261">
        <f t="shared" si="92"/>
        <v>0</v>
      </c>
      <c r="R710" s="260">
        <f t="shared" si="93"/>
        <v>0</v>
      </c>
      <c r="S710" s="261">
        <f t="shared" si="94"/>
        <v>0</v>
      </c>
      <c r="T710" s="258">
        <f t="shared" si="97"/>
        <v>0</v>
      </c>
      <c r="U710" s="259">
        <f t="shared" si="98"/>
        <v>0</v>
      </c>
    </row>
    <row r="711" spans="1:21" ht="20.25">
      <c r="A711" s="78"/>
      <c r="B711" s="270"/>
      <c r="C711" s="79"/>
      <c r="D711" s="80"/>
      <c r="E711" s="81"/>
      <c r="F711" s="31">
        <f t="shared" si="90"/>
      </c>
      <c r="G711" s="303">
        <f>IF(D711="","",VLOOKUP(F711,'Plan Comptable Général Commenté'!$C$5:$D$570,2,0))</f>
      </c>
      <c r="H711" s="82"/>
      <c r="I711" s="281">
        <f>IF(H711="","",VLOOKUP(H711,'Comptes Analytiques'!$A$8:$B$51,2,0))</f>
      </c>
      <c r="J711" s="33"/>
      <c r="K711" s="84"/>
      <c r="L711" s="84"/>
      <c r="M711" s="305"/>
      <c r="N711" s="255">
        <f t="shared" si="95"/>
        <v>0</v>
      </c>
      <c r="O711" s="261">
        <f t="shared" si="96"/>
        <v>0</v>
      </c>
      <c r="P711" s="260">
        <f t="shared" si="91"/>
        <v>0</v>
      </c>
      <c r="Q711" s="261">
        <f t="shared" si="92"/>
        <v>0</v>
      </c>
      <c r="R711" s="260">
        <f t="shared" si="93"/>
        <v>0</v>
      </c>
      <c r="S711" s="261">
        <f t="shared" si="94"/>
        <v>0</v>
      </c>
      <c r="T711" s="258">
        <f t="shared" si="97"/>
        <v>0</v>
      </c>
      <c r="U711" s="259">
        <f t="shared" si="98"/>
        <v>0</v>
      </c>
    </row>
    <row r="712" spans="1:21" ht="20.25">
      <c r="A712" s="78"/>
      <c r="B712" s="270"/>
      <c r="C712" s="79"/>
      <c r="D712" s="80"/>
      <c r="E712" s="81"/>
      <c r="F712" s="31">
        <f t="shared" si="90"/>
      </c>
      <c r="G712" s="303">
        <f>IF(D712="","",VLOOKUP(F712,'Plan Comptable Général Commenté'!$C$5:$D$570,2,0))</f>
      </c>
      <c r="H712" s="82"/>
      <c r="I712" s="281">
        <f>IF(H712="","",VLOOKUP(H712,'Comptes Analytiques'!$A$8:$B$51,2,0))</f>
      </c>
      <c r="J712" s="33"/>
      <c r="K712" s="84"/>
      <c r="L712" s="84"/>
      <c r="M712" s="305"/>
      <c r="N712" s="255">
        <f t="shared" si="95"/>
        <v>0</v>
      </c>
      <c r="O712" s="261">
        <f t="shared" si="96"/>
        <v>0</v>
      </c>
      <c r="P712" s="260">
        <f t="shared" si="91"/>
        <v>0</v>
      </c>
      <c r="Q712" s="261">
        <f t="shared" si="92"/>
        <v>0</v>
      </c>
      <c r="R712" s="260">
        <f t="shared" si="93"/>
        <v>0</v>
      </c>
      <c r="S712" s="261">
        <f t="shared" si="94"/>
        <v>0</v>
      </c>
      <c r="T712" s="258">
        <f t="shared" si="97"/>
        <v>0</v>
      </c>
      <c r="U712" s="259">
        <f t="shared" si="98"/>
        <v>0</v>
      </c>
    </row>
    <row r="713" spans="1:21" ht="20.25">
      <c r="A713" s="78"/>
      <c r="B713" s="270"/>
      <c r="C713" s="79"/>
      <c r="D713" s="80"/>
      <c r="E713" s="81"/>
      <c r="F713" s="31">
        <f t="shared" si="90"/>
      </c>
      <c r="G713" s="303">
        <f>IF(D713="","",VLOOKUP(F713,'Plan Comptable Général Commenté'!$C$5:$D$570,2,0))</f>
      </c>
      <c r="H713" s="82"/>
      <c r="I713" s="281">
        <f>IF(H713="","",VLOOKUP(H713,'Comptes Analytiques'!$A$8:$B$51,2,0))</f>
      </c>
      <c r="J713" s="33"/>
      <c r="K713" s="84"/>
      <c r="L713" s="84"/>
      <c r="M713" s="305"/>
      <c r="N713" s="255">
        <f t="shared" si="95"/>
        <v>0</v>
      </c>
      <c r="O713" s="261">
        <f t="shared" si="96"/>
        <v>0</v>
      </c>
      <c r="P713" s="260">
        <f t="shared" si="91"/>
        <v>0</v>
      </c>
      <c r="Q713" s="261">
        <f t="shared" si="92"/>
        <v>0</v>
      </c>
      <c r="R713" s="260">
        <f t="shared" si="93"/>
        <v>0</v>
      </c>
      <c r="S713" s="261">
        <f t="shared" si="94"/>
        <v>0</v>
      </c>
      <c r="T713" s="258">
        <f t="shared" si="97"/>
        <v>0</v>
      </c>
      <c r="U713" s="259">
        <f t="shared" si="98"/>
        <v>0</v>
      </c>
    </row>
    <row r="714" spans="1:21" ht="20.25">
      <c r="A714" s="78"/>
      <c r="B714" s="270"/>
      <c r="C714" s="79"/>
      <c r="D714" s="80"/>
      <c r="E714" s="81"/>
      <c r="F714" s="31">
        <f aca="true" t="shared" si="99" ref="F714:F777">CONCATENATE(D714,E714)</f>
      </c>
      <c r="G714" s="303">
        <f>IF(D714="","",VLOOKUP(F714,'Plan Comptable Général Commenté'!$C$5:$D$570,2,0))</f>
      </c>
      <c r="H714" s="82"/>
      <c r="I714" s="281">
        <f>IF(H714="","",VLOOKUP(H714,'Comptes Analytiques'!$A$8:$B$51,2,0))</f>
      </c>
      <c r="J714" s="33"/>
      <c r="K714" s="84"/>
      <c r="L714" s="84"/>
      <c r="M714" s="305"/>
      <c r="N714" s="255">
        <f t="shared" si="95"/>
        <v>0</v>
      </c>
      <c r="O714" s="261">
        <f t="shared" si="96"/>
        <v>0</v>
      </c>
      <c r="P714" s="260">
        <f aca="true" t="shared" si="100" ref="P714:P777">IF(B714="C","",IF(B714="OD","",IF(B714="B1",IF(M714="*",K714,0),0)))</f>
        <v>0</v>
      </c>
      <c r="Q714" s="261">
        <f aca="true" t="shared" si="101" ref="Q714:Q777">IF(B714="C","",IF(B714="OD","",IF(B714="B1",IF(M714="*",L714,0),0)))</f>
        <v>0</v>
      </c>
      <c r="R714" s="260">
        <f aca="true" t="shared" si="102" ref="R714:R777">IF(B714="C","",IF(B714="OD","",IF(B714="B2",IF(M714="*",K714,0),0)))</f>
        <v>0</v>
      </c>
      <c r="S714" s="261">
        <f aca="true" t="shared" si="103" ref="S714:S777">IF(B714="C","",IF(B714="OD","",IF(B714="B2",IF(M714="*",L714,0),0)))</f>
        <v>0</v>
      </c>
      <c r="T714" s="258">
        <f t="shared" si="97"/>
        <v>0</v>
      </c>
      <c r="U714" s="259">
        <f t="shared" si="98"/>
        <v>0</v>
      </c>
    </row>
    <row r="715" spans="1:21" ht="20.25">
      <c r="A715" s="78"/>
      <c r="B715" s="270"/>
      <c r="C715" s="79"/>
      <c r="D715" s="80"/>
      <c r="E715" s="81"/>
      <c r="F715" s="31">
        <f t="shared" si="99"/>
      </c>
      <c r="G715" s="303">
        <f>IF(D715="","",VLOOKUP(F715,'Plan Comptable Général Commenté'!$C$5:$D$570,2,0))</f>
      </c>
      <c r="H715" s="82"/>
      <c r="I715" s="281">
        <f>IF(H715="","",VLOOKUP(H715,'Comptes Analytiques'!$A$8:$B$51,2,0))</f>
      </c>
      <c r="J715" s="33"/>
      <c r="K715" s="84"/>
      <c r="L715" s="84"/>
      <c r="M715" s="305"/>
      <c r="N715" s="255">
        <f aca="true" t="shared" si="104" ref="N715:N778">IF(B715="C","",IF(B715="OD","",IF(B715="B",IF(M715="*",K715,0),0)))</f>
        <v>0</v>
      </c>
      <c r="O715" s="261">
        <f aca="true" t="shared" si="105" ref="O715:O778">IF(B715="C","",IF(B715="OD","",IF(B715="B",IF(M715="*",L715,0),0)))</f>
        <v>0</v>
      </c>
      <c r="P715" s="260">
        <f t="shared" si="100"/>
        <v>0</v>
      </c>
      <c r="Q715" s="261">
        <f t="shared" si="101"/>
        <v>0</v>
      </c>
      <c r="R715" s="260">
        <f t="shared" si="102"/>
        <v>0</v>
      </c>
      <c r="S715" s="261">
        <f t="shared" si="103"/>
        <v>0</v>
      </c>
      <c r="T715" s="258">
        <f aca="true" t="shared" si="106" ref="T715:T778">IF(B715="C","",IF(B715="OD","",IF(B715="B3",IF(M715="*",K715,0),0)))</f>
        <v>0</v>
      </c>
      <c r="U715" s="259">
        <f aca="true" t="shared" si="107" ref="U715:U778">IF(B715="C","",IF(B715="OD","",IF(B715="B3",IF(M715="*",L715,0),0)))</f>
        <v>0</v>
      </c>
    </row>
    <row r="716" spans="1:21" ht="20.25">
      <c r="A716" s="78"/>
      <c r="B716" s="270"/>
      <c r="C716" s="79"/>
      <c r="D716" s="80"/>
      <c r="E716" s="81"/>
      <c r="F716" s="31">
        <f t="shared" si="99"/>
      </c>
      <c r="G716" s="303">
        <f>IF(D716="","",VLOOKUP(F716,'Plan Comptable Général Commenté'!$C$5:$D$570,2,0))</f>
      </c>
      <c r="H716" s="82"/>
      <c r="I716" s="281">
        <f>IF(H716="","",VLOOKUP(H716,'Comptes Analytiques'!$A$8:$B$51,2,0))</f>
      </c>
      <c r="J716" s="33"/>
      <c r="K716" s="84"/>
      <c r="L716" s="84"/>
      <c r="M716" s="305"/>
      <c r="N716" s="255">
        <f t="shared" si="104"/>
        <v>0</v>
      </c>
      <c r="O716" s="261">
        <f t="shared" si="105"/>
        <v>0</v>
      </c>
      <c r="P716" s="260">
        <f t="shared" si="100"/>
        <v>0</v>
      </c>
      <c r="Q716" s="261">
        <f t="shared" si="101"/>
        <v>0</v>
      </c>
      <c r="R716" s="260">
        <f t="shared" si="102"/>
        <v>0</v>
      </c>
      <c r="S716" s="261">
        <f t="shared" si="103"/>
        <v>0</v>
      </c>
      <c r="T716" s="258">
        <f t="shared" si="106"/>
        <v>0</v>
      </c>
      <c r="U716" s="259">
        <f t="shared" si="107"/>
        <v>0</v>
      </c>
    </row>
    <row r="717" spans="1:21" ht="20.25">
      <c r="A717" s="78"/>
      <c r="B717" s="270"/>
      <c r="C717" s="79"/>
      <c r="D717" s="80"/>
      <c r="E717" s="81"/>
      <c r="F717" s="31">
        <f t="shared" si="99"/>
      </c>
      <c r="G717" s="303">
        <f>IF(D717="","",VLOOKUP(F717,'Plan Comptable Général Commenté'!$C$5:$D$570,2,0))</f>
      </c>
      <c r="H717" s="82"/>
      <c r="I717" s="281">
        <f>IF(H717="","",VLOOKUP(H717,'Comptes Analytiques'!$A$8:$B$51,2,0))</f>
      </c>
      <c r="J717" s="33"/>
      <c r="K717" s="84"/>
      <c r="L717" s="84"/>
      <c r="M717" s="305"/>
      <c r="N717" s="255">
        <f t="shared" si="104"/>
        <v>0</v>
      </c>
      <c r="O717" s="261">
        <f t="shared" si="105"/>
        <v>0</v>
      </c>
      <c r="P717" s="260">
        <f t="shared" si="100"/>
        <v>0</v>
      </c>
      <c r="Q717" s="261">
        <f t="shared" si="101"/>
        <v>0</v>
      </c>
      <c r="R717" s="260">
        <f t="shared" si="102"/>
        <v>0</v>
      </c>
      <c r="S717" s="261">
        <f t="shared" si="103"/>
        <v>0</v>
      </c>
      <c r="T717" s="258">
        <f t="shared" si="106"/>
        <v>0</v>
      </c>
      <c r="U717" s="259">
        <f t="shared" si="107"/>
        <v>0</v>
      </c>
    </row>
    <row r="718" spans="1:21" ht="20.25">
      <c r="A718" s="78"/>
      <c r="B718" s="270"/>
      <c r="C718" s="79"/>
      <c r="D718" s="80"/>
      <c r="E718" s="81"/>
      <c r="F718" s="31">
        <f t="shared" si="99"/>
      </c>
      <c r="G718" s="303">
        <f>IF(D718="","",VLOOKUP(F718,'Plan Comptable Général Commenté'!$C$5:$D$570,2,0))</f>
      </c>
      <c r="H718" s="82"/>
      <c r="I718" s="281">
        <f>IF(H718="","",VLOOKUP(H718,'Comptes Analytiques'!$A$8:$B$51,2,0))</f>
      </c>
      <c r="J718" s="33"/>
      <c r="K718" s="84"/>
      <c r="L718" s="84"/>
      <c r="M718" s="305"/>
      <c r="N718" s="255">
        <f t="shared" si="104"/>
        <v>0</v>
      </c>
      <c r="O718" s="261">
        <f t="shared" si="105"/>
        <v>0</v>
      </c>
      <c r="P718" s="260">
        <f t="shared" si="100"/>
        <v>0</v>
      </c>
      <c r="Q718" s="261">
        <f t="shared" si="101"/>
        <v>0</v>
      </c>
      <c r="R718" s="260">
        <f t="shared" si="102"/>
        <v>0</v>
      </c>
      <c r="S718" s="261">
        <f t="shared" si="103"/>
        <v>0</v>
      </c>
      <c r="T718" s="258">
        <f t="shared" si="106"/>
        <v>0</v>
      </c>
      <c r="U718" s="259">
        <f t="shared" si="107"/>
        <v>0</v>
      </c>
    </row>
    <row r="719" spans="1:21" ht="20.25">
      <c r="A719" s="78"/>
      <c r="B719" s="270"/>
      <c r="C719" s="79"/>
      <c r="D719" s="80"/>
      <c r="E719" s="81"/>
      <c r="F719" s="31">
        <f t="shared" si="99"/>
      </c>
      <c r="G719" s="303">
        <f>IF(D719="","",VLOOKUP(F719,'Plan Comptable Général Commenté'!$C$5:$D$570,2,0))</f>
      </c>
      <c r="H719" s="82"/>
      <c r="I719" s="281">
        <f>IF(H719="","",VLOOKUP(H719,'Comptes Analytiques'!$A$8:$B$51,2,0))</f>
      </c>
      <c r="J719" s="33"/>
      <c r="K719" s="84"/>
      <c r="L719" s="84"/>
      <c r="M719" s="305"/>
      <c r="N719" s="255">
        <f t="shared" si="104"/>
        <v>0</v>
      </c>
      <c r="O719" s="261">
        <f t="shared" si="105"/>
        <v>0</v>
      </c>
      <c r="P719" s="260">
        <f t="shared" si="100"/>
        <v>0</v>
      </c>
      <c r="Q719" s="261">
        <f t="shared" si="101"/>
        <v>0</v>
      </c>
      <c r="R719" s="260">
        <f t="shared" si="102"/>
        <v>0</v>
      </c>
      <c r="S719" s="261">
        <f t="shared" si="103"/>
        <v>0</v>
      </c>
      <c r="T719" s="258">
        <f t="shared" si="106"/>
        <v>0</v>
      </c>
      <c r="U719" s="259">
        <f t="shared" si="107"/>
        <v>0</v>
      </c>
    </row>
    <row r="720" spans="1:21" ht="20.25">
      <c r="A720" s="78"/>
      <c r="B720" s="270"/>
      <c r="C720" s="79"/>
      <c r="D720" s="80"/>
      <c r="E720" s="81"/>
      <c r="F720" s="31">
        <f t="shared" si="99"/>
      </c>
      <c r="G720" s="303">
        <f>IF(D720="","",VLOOKUP(F720,'Plan Comptable Général Commenté'!$C$5:$D$570,2,0))</f>
      </c>
      <c r="H720" s="82"/>
      <c r="I720" s="281">
        <f>IF(H720="","",VLOOKUP(H720,'Comptes Analytiques'!$A$8:$B$51,2,0))</f>
      </c>
      <c r="J720" s="33"/>
      <c r="K720" s="84"/>
      <c r="L720" s="84"/>
      <c r="M720" s="305"/>
      <c r="N720" s="255">
        <f t="shared" si="104"/>
        <v>0</v>
      </c>
      <c r="O720" s="261">
        <f t="shared" si="105"/>
        <v>0</v>
      </c>
      <c r="P720" s="260">
        <f t="shared" si="100"/>
        <v>0</v>
      </c>
      <c r="Q720" s="261">
        <f t="shared" si="101"/>
        <v>0</v>
      </c>
      <c r="R720" s="260">
        <f t="shared" si="102"/>
        <v>0</v>
      </c>
      <c r="S720" s="261">
        <f t="shared" si="103"/>
        <v>0</v>
      </c>
      <c r="T720" s="258">
        <f t="shared" si="106"/>
        <v>0</v>
      </c>
      <c r="U720" s="259">
        <f t="shared" si="107"/>
        <v>0</v>
      </c>
    </row>
    <row r="721" spans="1:21" ht="20.25">
      <c r="A721" s="78"/>
      <c r="B721" s="270"/>
      <c r="C721" s="79"/>
      <c r="D721" s="80"/>
      <c r="E721" s="81"/>
      <c r="F721" s="31">
        <f t="shared" si="99"/>
      </c>
      <c r="G721" s="303">
        <f>IF(D721="","",VLOOKUP(F721,'Plan Comptable Général Commenté'!$C$5:$D$570,2,0))</f>
      </c>
      <c r="H721" s="82"/>
      <c r="I721" s="281">
        <f>IF(H721="","",VLOOKUP(H721,'Comptes Analytiques'!$A$8:$B$51,2,0))</f>
      </c>
      <c r="J721" s="33"/>
      <c r="K721" s="84"/>
      <c r="L721" s="84"/>
      <c r="M721" s="305"/>
      <c r="N721" s="255">
        <f t="shared" si="104"/>
        <v>0</v>
      </c>
      <c r="O721" s="261">
        <f t="shared" si="105"/>
        <v>0</v>
      </c>
      <c r="P721" s="260">
        <f t="shared" si="100"/>
        <v>0</v>
      </c>
      <c r="Q721" s="261">
        <f t="shared" si="101"/>
        <v>0</v>
      </c>
      <c r="R721" s="260">
        <f t="shared" si="102"/>
        <v>0</v>
      </c>
      <c r="S721" s="261">
        <f t="shared" si="103"/>
        <v>0</v>
      </c>
      <c r="T721" s="258">
        <f t="shared" si="106"/>
        <v>0</v>
      </c>
      <c r="U721" s="259">
        <f t="shared" si="107"/>
        <v>0</v>
      </c>
    </row>
    <row r="722" spans="1:21" ht="20.25">
      <c r="A722" s="78"/>
      <c r="B722" s="270"/>
      <c r="C722" s="79"/>
      <c r="D722" s="80"/>
      <c r="E722" s="81"/>
      <c r="F722" s="31">
        <f t="shared" si="99"/>
      </c>
      <c r="G722" s="303">
        <f>IF(D722="","",VLOOKUP(F722,'Plan Comptable Général Commenté'!$C$5:$D$570,2,0))</f>
      </c>
      <c r="H722" s="82"/>
      <c r="I722" s="281">
        <f>IF(H722="","",VLOOKUP(H722,'Comptes Analytiques'!$A$8:$B$51,2,0))</f>
      </c>
      <c r="J722" s="33"/>
      <c r="K722" s="84"/>
      <c r="L722" s="84"/>
      <c r="M722" s="305"/>
      <c r="N722" s="255">
        <f t="shared" si="104"/>
        <v>0</v>
      </c>
      <c r="O722" s="261">
        <f t="shared" si="105"/>
        <v>0</v>
      </c>
      <c r="P722" s="260">
        <f t="shared" si="100"/>
        <v>0</v>
      </c>
      <c r="Q722" s="261">
        <f t="shared" si="101"/>
        <v>0</v>
      </c>
      <c r="R722" s="260">
        <f t="shared" si="102"/>
        <v>0</v>
      </c>
      <c r="S722" s="261">
        <f t="shared" si="103"/>
        <v>0</v>
      </c>
      <c r="T722" s="258">
        <f t="shared" si="106"/>
        <v>0</v>
      </c>
      <c r="U722" s="259">
        <f t="shared" si="107"/>
        <v>0</v>
      </c>
    </row>
    <row r="723" spans="1:21" ht="20.25">
      <c r="A723" s="78"/>
      <c r="B723" s="270"/>
      <c r="C723" s="79"/>
      <c r="D723" s="80"/>
      <c r="E723" s="81"/>
      <c r="F723" s="31">
        <f t="shared" si="99"/>
      </c>
      <c r="G723" s="303">
        <f>IF(D723="","",VLOOKUP(F723,'Plan Comptable Général Commenté'!$C$5:$D$570,2,0))</f>
      </c>
      <c r="H723" s="82"/>
      <c r="I723" s="281">
        <f>IF(H723="","",VLOOKUP(H723,'Comptes Analytiques'!$A$8:$B$51,2,0))</f>
      </c>
      <c r="J723" s="33"/>
      <c r="K723" s="84"/>
      <c r="L723" s="84"/>
      <c r="M723" s="305"/>
      <c r="N723" s="255">
        <f t="shared" si="104"/>
        <v>0</v>
      </c>
      <c r="O723" s="261">
        <f t="shared" si="105"/>
        <v>0</v>
      </c>
      <c r="P723" s="260">
        <f t="shared" si="100"/>
        <v>0</v>
      </c>
      <c r="Q723" s="261">
        <f t="shared" si="101"/>
        <v>0</v>
      </c>
      <c r="R723" s="260">
        <f t="shared" si="102"/>
        <v>0</v>
      </c>
      <c r="S723" s="261">
        <f t="shared" si="103"/>
        <v>0</v>
      </c>
      <c r="T723" s="258">
        <f t="shared" si="106"/>
        <v>0</v>
      </c>
      <c r="U723" s="259">
        <f t="shared" si="107"/>
        <v>0</v>
      </c>
    </row>
    <row r="724" spans="1:21" ht="20.25">
      <c r="A724" s="78"/>
      <c r="B724" s="270"/>
      <c r="C724" s="79"/>
      <c r="D724" s="80"/>
      <c r="E724" s="81"/>
      <c r="F724" s="31">
        <f t="shared" si="99"/>
      </c>
      <c r="G724" s="303">
        <f>IF(D724="","",VLOOKUP(F724,'Plan Comptable Général Commenté'!$C$5:$D$570,2,0))</f>
      </c>
      <c r="H724" s="82"/>
      <c r="I724" s="281">
        <f>IF(H724="","",VLOOKUP(H724,'Comptes Analytiques'!$A$8:$B$51,2,0))</f>
      </c>
      <c r="J724" s="33"/>
      <c r="K724" s="84"/>
      <c r="L724" s="84"/>
      <c r="M724" s="305"/>
      <c r="N724" s="255">
        <f t="shared" si="104"/>
        <v>0</v>
      </c>
      <c r="O724" s="261">
        <f t="shared" si="105"/>
        <v>0</v>
      </c>
      <c r="P724" s="260">
        <f t="shared" si="100"/>
        <v>0</v>
      </c>
      <c r="Q724" s="261">
        <f t="shared" si="101"/>
        <v>0</v>
      </c>
      <c r="R724" s="260">
        <f t="shared" si="102"/>
        <v>0</v>
      </c>
      <c r="S724" s="261">
        <f t="shared" si="103"/>
        <v>0</v>
      </c>
      <c r="T724" s="258">
        <f t="shared" si="106"/>
        <v>0</v>
      </c>
      <c r="U724" s="259">
        <f t="shared" si="107"/>
        <v>0</v>
      </c>
    </row>
    <row r="725" spans="1:21" ht="20.25">
      <c r="A725" s="78"/>
      <c r="B725" s="270"/>
      <c r="C725" s="79"/>
      <c r="D725" s="80"/>
      <c r="E725" s="81"/>
      <c r="F725" s="31">
        <f t="shared" si="99"/>
      </c>
      <c r="G725" s="303">
        <f>IF(D725="","",VLOOKUP(F725,'Plan Comptable Général Commenté'!$C$5:$D$570,2,0))</f>
      </c>
      <c r="H725" s="82"/>
      <c r="I725" s="281">
        <f>IF(H725="","",VLOOKUP(H725,'Comptes Analytiques'!$A$8:$B$51,2,0))</f>
      </c>
      <c r="J725" s="33"/>
      <c r="K725" s="84"/>
      <c r="L725" s="84"/>
      <c r="M725" s="305"/>
      <c r="N725" s="255">
        <f t="shared" si="104"/>
        <v>0</v>
      </c>
      <c r="O725" s="261">
        <f t="shared" si="105"/>
        <v>0</v>
      </c>
      <c r="P725" s="260">
        <f t="shared" si="100"/>
        <v>0</v>
      </c>
      <c r="Q725" s="261">
        <f t="shared" si="101"/>
        <v>0</v>
      </c>
      <c r="R725" s="260">
        <f t="shared" si="102"/>
        <v>0</v>
      </c>
      <c r="S725" s="261">
        <f t="shared" si="103"/>
        <v>0</v>
      </c>
      <c r="T725" s="258">
        <f t="shared" si="106"/>
        <v>0</v>
      </c>
      <c r="U725" s="259">
        <f t="shared" si="107"/>
        <v>0</v>
      </c>
    </row>
    <row r="726" spans="1:21" ht="20.25">
      <c r="A726" s="78"/>
      <c r="B726" s="270"/>
      <c r="C726" s="79"/>
      <c r="D726" s="80"/>
      <c r="E726" s="81"/>
      <c r="F726" s="31">
        <f t="shared" si="99"/>
      </c>
      <c r="G726" s="303">
        <f>IF(D726="","",VLOOKUP(F726,'Plan Comptable Général Commenté'!$C$5:$D$570,2,0))</f>
      </c>
      <c r="H726" s="82"/>
      <c r="I726" s="281">
        <f>IF(H726="","",VLOOKUP(H726,'Comptes Analytiques'!$A$8:$B$51,2,0))</f>
      </c>
      <c r="J726" s="33"/>
      <c r="K726" s="84"/>
      <c r="L726" s="84"/>
      <c r="M726" s="305"/>
      <c r="N726" s="255">
        <f t="shared" si="104"/>
        <v>0</v>
      </c>
      <c r="O726" s="261">
        <f t="shared" si="105"/>
        <v>0</v>
      </c>
      <c r="P726" s="260">
        <f t="shared" si="100"/>
        <v>0</v>
      </c>
      <c r="Q726" s="261">
        <f t="shared" si="101"/>
        <v>0</v>
      </c>
      <c r="R726" s="260">
        <f t="shared" si="102"/>
        <v>0</v>
      </c>
      <c r="S726" s="261">
        <f t="shared" si="103"/>
        <v>0</v>
      </c>
      <c r="T726" s="258">
        <f t="shared" si="106"/>
        <v>0</v>
      </c>
      <c r="U726" s="259">
        <f t="shared" si="107"/>
        <v>0</v>
      </c>
    </row>
    <row r="727" spans="1:21" ht="20.25">
      <c r="A727" s="78"/>
      <c r="B727" s="270"/>
      <c r="C727" s="79"/>
      <c r="D727" s="80"/>
      <c r="E727" s="81"/>
      <c r="F727" s="31">
        <f t="shared" si="99"/>
      </c>
      <c r="G727" s="303">
        <f>IF(D727="","",VLOOKUP(F727,'Plan Comptable Général Commenté'!$C$5:$D$570,2,0))</f>
      </c>
      <c r="H727" s="82"/>
      <c r="I727" s="281">
        <f>IF(H727="","",VLOOKUP(H727,'Comptes Analytiques'!$A$8:$B$51,2,0))</f>
      </c>
      <c r="J727" s="33"/>
      <c r="K727" s="84"/>
      <c r="L727" s="84"/>
      <c r="M727" s="305"/>
      <c r="N727" s="255">
        <f t="shared" si="104"/>
        <v>0</v>
      </c>
      <c r="O727" s="261">
        <f t="shared" si="105"/>
        <v>0</v>
      </c>
      <c r="P727" s="260">
        <f t="shared" si="100"/>
        <v>0</v>
      </c>
      <c r="Q727" s="261">
        <f t="shared" si="101"/>
        <v>0</v>
      </c>
      <c r="R727" s="260">
        <f t="shared" si="102"/>
        <v>0</v>
      </c>
      <c r="S727" s="261">
        <f t="shared" si="103"/>
        <v>0</v>
      </c>
      <c r="T727" s="258">
        <f t="shared" si="106"/>
        <v>0</v>
      </c>
      <c r="U727" s="259">
        <f t="shared" si="107"/>
        <v>0</v>
      </c>
    </row>
    <row r="728" spans="1:21" ht="20.25">
      <c r="A728" s="78"/>
      <c r="B728" s="270"/>
      <c r="C728" s="79"/>
      <c r="D728" s="80"/>
      <c r="E728" s="81"/>
      <c r="F728" s="31">
        <f t="shared" si="99"/>
      </c>
      <c r="G728" s="303">
        <f>IF(D728="","",VLOOKUP(F728,'Plan Comptable Général Commenté'!$C$5:$D$570,2,0))</f>
      </c>
      <c r="H728" s="82"/>
      <c r="I728" s="281">
        <f>IF(H728="","",VLOOKUP(H728,'Comptes Analytiques'!$A$8:$B$51,2,0))</f>
      </c>
      <c r="J728" s="33"/>
      <c r="K728" s="84"/>
      <c r="L728" s="84"/>
      <c r="M728" s="305"/>
      <c r="N728" s="255">
        <f t="shared" si="104"/>
        <v>0</v>
      </c>
      <c r="O728" s="261">
        <f t="shared" si="105"/>
        <v>0</v>
      </c>
      <c r="P728" s="260">
        <f t="shared" si="100"/>
        <v>0</v>
      </c>
      <c r="Q728" s="261">
        <f t="shared" si="101"/>
        <v>0</v>
      </c>
      <c r="R728" s="260">
        <f t="shared" si="102"/>
        <v>0</v>
      </c>
      <c r="S728" s="261">
        <f t="shared" si="103"/>
        <v>0</v>
      </c>
      <c r="T728" s="258">
        <f t="shared" si="106"/>
        <v>0</v>
      </c>
      <c r="U728" s="259">
        <f t="shared" si="107"/>
        <v>0</v>
      </c>
    </row>
    <row r="729" spans="1:21" ht="20.25">
      <c r="A729" s="78"/>
      <c r="B729" s="270"/>
      <c r="C729" s="79"/>
      <c r="D729" s="80"/>
      <c r="E729" s="81"/>
      <c r="F729" s="31">
        <f t="shared" si="99"/>
      </c>
      <c r="G729" s="303">
        <f>IF(D729="","",VLOOKUP(F729,'Plan Comptable Général Commenté'!$C$5:$D$570,2,0))</f>
      </c>
      <c r="H729" s="82"/>
      <c r="I729" s="281">
        <f>IF(H729="","",VLOOKUP(H729,'Comptes Analytiques'!$A$8:$B$51,2,0))</f>
      </c>
      <c r="J729" s="33"/>
      <c r="K729" s="84"/>
      <c r="L729" s="84"/>
      <c r="M729" s="305"/>
      <c r="N729" s="255">
        <f t="shared" si="104"/>
        <v>0</v>
      </c>
      <c r="O729" s="261">
        <f t="shared" si="105"/>
        <v>0</v>
      </c>
      <c r="P729" s="260">
        <f t="shared" si="100"/>
        <v>0</v>
      </c>
      <c r="Q729" s="261">
        <f t="shared" si="101"/>
        <v>0</v>
      </c>
      <c r="R729" s="260">
        <f t="shared" si="102"/>
        <v>0</v>
      </c>
      <c r="S729" s="261">
        <f t="shared" si="103"/>
        <v>0</v>
      </c>
      <c r="T729" s="258">
        <f t="shared" si="106"/>
        <v>0</v>
      </c>
      <c r="U729" s="259">
        <f t="shared" si="107"/>
        <v>0</v>
      </c>
    </row>
    <row r="730" spans="1:21" ht="20.25">
      <c r="A730" s="78"/>
      <c r="B730" s="270"/>
      <c r="C730" s="79"/>
      <c r="D730" s="80"/>
      <c r="E730" s="81"/>
      <c r="F730" s="31">
        <f t="shared" si="99"/>
      </c>
      <c r="G730" s="303">
        <f>IF(D730="","",VLOOKUP(F730,'Plan Comptable Général Commenté'!$C$5:$D$570,2,0))</f>
      </c>
      <c r="H730" s="82"/>
      <c r="I730" s="281">
        <f>IF(H730="","",VLOOKUP(H730,'Comptes Analytiques'!$A$8:$B$51,2,0))</f>
      </c>
      <c r="J730" s="33"/>
      <c r="K730" s="84"/>
      <c r="L730" s="84"/>
      <c r="M730" s="305"/>
      <c r="N730" s="255">
        <f t="shared" si="104"/>
        <v>0</v>
      </c>
      <c r="O730" s="261">
        <f t="shared" si="105"/>
        <v>0</v>
      </c>
      <c r="P730" s="260">
        <f t="shared" si="100"/>
        <v>0</v>
      </c>
      <c r="Q730" s="261">
        <f t="shared" si="101"/>
        <v>0</v>
      </c>
      <c r="R730" s="260">
        <f t="shared" si="102"/>
        <v>0</v>
      </c>
      <c r="S730" s="261">
        <f t="shared" si="103"/>
        <v>0</v>
      </c>
      <c r="T730" s="258">
        <f t="shared" si="106"/>
        <v>0</v>
      </c>
      <c r="U730" s="259">
        <f t="shared" si="107"/>
        <v>0</v>
      </c>
    </row>
    <row r="731" spans="1:21" ht="20.25">
      <c r="A731" s="78"/>
      <c r="B731" s="270"/>
      <c r="C731" s="79"/>
      <c r="D731" s="80"/>
      <c r="E731" s="81"/>
      <c r="F731" s="31">
        <f t="shared" si="99"/>
      </c>
      <c r="G731" s="303">
        <f>IF(D731="","",VLOOKUP(F731,'Plan Comptable Général Commenté'!$C$5:$D$570,2,0))</f>
      </c>
      <c r="H731" s="82"/>
      <c r="I731" s="281">
        <f>IF(H731="","",VLOOKUP(H731,'Comptes Analytiques'!$A$8:$B$51,2,0))</f>
      </c>
      <c r="J731" s="33"/>
      <c r="K731" s="84"/>
      <c r="L731" s="84"/>
      <c r="M731" s="305"/>
      <c r="N731" s="255">
        <f t="shared" si="104"/>
        <v>0</v>
      </c>
      <c r="O731" s="261">
        <f t="shared" si="105"/>
        <v>0</v>
      </c>
      <c r="P731" s="260">
        <f t="shared" si="100"/>
        <v>0</v>
      </c>
      <c r="Q731" s="261">
        <f t="shared" si="101"/>
        <v>0</v>
      </c>
      <c r="R731" s="260">
        <f t="shared" si="102"/>
        <v>0</v>
      </c>
      <c r="S731" s="261">
        <f t="shared" si="103"/>
        <v>0</v>
      </c>
      <c r="T731" s="258">
        <f t="shared" si="106"/>
        <v>0</v>
      </c>
      <c r="U731" s="259">
        <f t="shared" si="107"/>
        <v>0</v>
      </c>
    </row>
    <row r="732" spans="1:21" ht="20.25">
      <c r="A732" s="78"/>
      <c r="B732" s="270"/>
      <c r="C732" s="79"/>
      <c r="D732" s="80"/>
      <c r="E732" s="81"/>
      <c r="F732" s="31">
        <f t="shared" si="99"/>
      </c>
      <c r="G732" s="303">
        <f>IF(D732="","",VLOOKUP(F732,'Plan Comptable Général Commenté'!$C$5:$D$570,2,0))</f>
      </c>
      <c r="H732" s="82"/>
      <c r="I732" s="281">
        <f>IF(H732="","",VLOOKUP(H732,'Comptes Analytiques'!$A$8:$B$51,2,0))</f>
      </c>
      <c r="J732" s="33"/>
      <c r="K732" s="84"/>
      <c r="L732" s="84"/>
      <c r="M732" s="305"/>
      <c r="N732" s="255">
        <f t="shared" si="104"/>
        <v>0</v>
      </c>
      <c r="O732" s="261">
        <f t="shared" si="105"/>
        <v>0</v>
      </c>
      <c r="P732" s="260">
        <f t="shared" si="100"/>
        <v>0</v>
      </c>
      <c r="Q732" s="261">
        <f t="shared" si="101"/>
        <v>0</v>
      </c>
      <c r="R732" s="260">
        <f t="shared" si="102"/>
        <v>0</v>
      </c>
      <c r="S732" s="261">
        <f t="shared" si="103"/>
        <v>0</v>
      </c>
      <c r="T732" s="258">
        <f t="shared" si="106"/>
        <v>0</v>
      </c>
      <c r="U732" s="259">
        <f t="shared" si="107"/>
        <v>0</v>
      </c>
    </row>
    <row r="733" spans="1:21" ht="20.25">
      <c r="A733" s="78"/>
      <c r="B733" s="270"/>
      <c r="C733" s="79"/>
      <c r="D733" s="80"/>
      <c r="E733" s="81"/>
      <c r="F733" s="31">
        <f t="shared" si="99"/>
      </c>
      <c r="G733" s="303">
        <f>IF(D733="","",VLOOKUP(F733,'Plan Comptable Général Commenté'!$C$5:$D$570,2,0))</f>
      </c>
      <c r="H733" s="82"/>
      <c r="I733" s="281">
        <f>IF(H733="","",VLOOKUP(H733,'Comptes Analytiques'!$A$8:$B$51,2,0))</f>
      </c>
      <c r="J733" s="33"/>
      <c r="K733" s="84"/>
      <c r="L733" s="84"/>
      <c r="M733" s="305"/>
      <c r="N733" s="255">
        <f t="shared" si="104"/>
        <v>0</v>
      </c>
      <c r="O733" s="261">
        <f t="shared" si="105"/>
        <v>0</v>
      </c>
      <c r="P733" s="260">
        <f t="shared" si="100"/>
        <v>0</v>
      </c>
      <c r="Q733" s="261">
        <f t="shared" si="101"/>
        <v>0</v>
      </c>
      <c r="R733" s="260">
        <f t="shared" si="102"/>
        <v>0</v>
      </c>
      <c r="S733" s="261">
        <f t="shared" si="103"/>
        <v>0</v>
      </c>
      <c r="T733" s="258">
        <f t="shared" si="106"/>
        <v>0</v>
      </c>
      <c r="U733" s="259">
        <f t="shared" si="107"/>
        <v>0</v>
      </c>
    </row>
    <row r="734" spans="1:21" ht="20.25">
      <c r="A734" s="78"/>
      <c r="B734" s="270"/>
      <c r="C734" s="79"/>
      <c r="D734" s="80"/>
      <c r="E734" s="81"/>
      <c r="F734" s="31">
        <f t="shared" si="99"/>
      </c>
      <c r="G734" s="303">
        <f>IF(D734="","",VLOOKUP(F734,'Plan Comptable Général Commenté'!$C$5:$D$570,2,0))</f>
      </c>
      <c r="H734" s="82"/>
      <c r="I734" s="281">
        <f>IF(H734="","",VLOOKUP(H734,'Comptes Analytiques'!$A$8:$B$51,2,0))</f>
      </c>
      <c r="J734" s="33"/>
      <c r="K734" s="84"/>
      <c r="L734" s="84"/>
      <c r="M734" s="305"/>
      <c r="N734" s="255">
        <f t="shared" si="104"/>
        <v>0</v>
      </c>
      <c r="O734" s="261">
        <f t="shared" si="105"/>
        <v>0</v>
      </c>
      <c r="P734" s="260">
        <f t="shared" si="100"/>
        <v>0</v>
      </c>
      <c r="Q734" s="261">
        <f t="shared" si="101"/>
        <v>0</v>
      </c>
      <c r="R734" s="260">
        <f t="shared" si="102"/>
        <v>0</v>
      </c>
      <c r="S734" s="261">
        <f t="shared" si="103"/>
        <v>0</v>
      </c>
      <c r="T734" s="258">
        <f t="shared" si="106"/>
        <v>0</v>
      </c>
      <c r="U734" s="259">
        <f t="shared" si="107"/>
        <v>0</v>
      </c>
    </row>
    <row r="735" spans="1:21" ht="20.25">
      <c r="A735" s="78"/>
      <c r="B735" s="270"/>
      <c r="C735" s="79"/>
      <c r="D735" s="80"/>
      <c r="E735" s="81"/>
      <c r="F735" s="31">
        <f t="shared" si="99"/>
      </c>
      <c r="G735" s="303">
        <f>IF(D735="","",VLOOKUP(F735,'Plan Comptable Général Commenté'!$C$5:$D$570,2,0))</f>
      </c>
      <c r="H735" s="82"/>
      <c r="I735" s="281">
        <f>IF(H735="","",VLOOKUP(H735,'Comptes Analytiques'!$A$8:$B$51,2,0))</f>
      </c>
      <c r="J735" s="33"/>
      <c r="K735" s="84"/>
      <c r="L735" s="84"/>
      <c r="M735" s="305"/>
      <c r="N735" s="255">
        <f t="shared" si="104"/>
        <v>0</v>
      </c>
      <c r="O735" s="261">
        <f t="shared" si="105"/>
        <v>0</v>
      </c>
      <c r="P735" s="260">
        <f t="shared" si="100"/>
        <v>0</v>
      </c>
      <c r="Q735" s="261">
        <f t="shared" si="101"/>
        <v>0</v>
      </c>
      <c r="R735" s="260">
        <f t="shared" si="102"/>
        <v>0</v>
      </c>
      <c r="S735" s="261">
        <f t="shared" si="103"/>
        <v>0</v>
      </c>
      <c r="T735" s="258">
        <f t="shared" si="106"/>
        <v>0</v>
      </c>
      <c r="U735" s="259">
        <f t="shared" si="107"/>
        <v>0</v>
      </c>
    </row>
    <row r="736" spans="1:21" ht="20.25">
      <c r="A736" s="78"/>
      <c r="B736" s="270"/>
      <c r="C736" s="79"/>
      <c r="D736" s="80"/>
      <c r="E736" s="81"/>
      <c r="F736" s="31">
        <f t="shared" si="99"/>
      </c>
      <c r="G736" s="303">
        <f>IF(D736="","",VLOOKUP(F736,'Plan Comptable Général Commenté'!$C$5:$D$570,2,0))</f>
      </c>
      <c r="H736" s="82"/>
      <c r="I736" s="281">
        <f>IF(H736="","",VLOOKUP(H736,'Comptes Analytiques'!$A$8:$B$51,2,0))</f>
      </c>
      <c r="J736" s="33"/>
      <c r="K736" s="84"/>
      <c r="L736" s="84"/>
      <c r="M736" s="305"/>
      <c r="N736" s="255">
        <f t="shared" si="104"/>
        <v>0</v>
      </c>
      <c r="O736" s="261">
        <f t="shared" si="105"/>
        <v>0</v>
      </c>
      <c r="P736" s="260">
        <f t="shared" si="100"/>
        <v>0</v>
      </c>
      <c r="Q736" s="261">
        <f t="shared" si="101"/>
        <v>0</v>
      </c>
      <c r="R736" s="260">
        <f t="shared" si="102"/>
        <v>0</v>
      </c>
      <c r="S736" s="261">
        <f t="shared" si="103"/>
        <v>0</v>
      </c>
      <c r="T736" s="258">
        <f t="shared" si="106"/>
        <v>0</v>
      </c>
      <c r="U736" s="259">
        <f t="shared" si="107"/>
        <v>0</v>
      </c>
    </row>
    <row r="737" spans="1:21" ht="20.25">
      <c r="A737" s="78"/>
      <c r="B737" s="270"/>
      <c r="C737" s="79"/>
      <c r="D737" s="80"/>
      <c r="E737" s="81"/>
      <c r="F737" s="31">
        <f t="shared" si="99"/>
      </c>
      <c r="G737" s="303">
        <f>IF(D737="","",VLOOKUP(F737,'Plan Comptable Général Commenté'!$C$5:$D$570,2,0))</f>
      </c>
      <c r="H737" s="82"/>
      <c r="I737" s="281">
        <f>IF(H737="","",VLOOKUP(H737,'Comptes Analytiques'!$A$8:$B$51,2,0))</f>
      </c>
      <c r="J737" s="33"/>
      <c r="K737" s="84"/>
      <c r="L737" s="84"/>
      <c r="M737" s="305"/>
      <c r="N737" s="255">
        <f t="shared" si="104"/>
        <v>0</v>
      </c>
      <c r="O737" s="261">
        <f t="shared" si="105"/>
        <v>0</v>
      </c>
      <c r="P737" s="260">
        <f t="shared" si="100"/>
        <v>0</v>
      </c>
      <c r="Q737" s="261">
        <f t="shared" si="101"/>
        <v>0</v>
      </c>
      <c r="R737" s="260">
        <f t="shared" si="102"/>
        <v>0</v>
      </c>
      <c r="S737" s="261">
        <f t="shared" si="103"/>
        <v>0</v>
      </c>
      <c r="T737" s="258">
        <f t="shared" si="106"/>
        <v>0</v>
      </c>
      <c r="U737" s="259">
        <f t="shared" si="107"/>
        <v>0</v>
      </c>
    </row>
    <row r="738" spans="1:21" ht="20.25">
      <c r="A738" s="78"/>
      <c r="B738" s="270"/>
      <c r="C738" s="79"/>
      <c r="D738" s="80"/>
      <c r="E738" s="81"/>
      <c r="F738" s="31">
        <f t="shared" si="99"/>
      </c>
      <c r="G738" s="303">
        <f>IF(D738="","",VLOOKUP(F738,'Plan Comptable Général Commenté'!$C$5:$D$570,2,0))</f>
      </c>
      <c r="H738" s="82"/>
      <c r="I738" s="281">
        <f>IF(H738="","",VLOOKUP(H738,'Comptes Analytiques'!$A$8:$B$51,2,0))</f>
      </c>
      <c r="J738" s="33"/>
      <c r="K738" s="84"/>
      <c r="L738" s="84"/>
      <c r="M738" s="305"/>
      <c r="N738" s="255">
        <f t="shared" si="104"/>
        <v>0</v>
      </c>
      <c r="O738" s="261">
        <f t="shared" si="105"/>
        <v>0</v>
      </c>
      <c r="P738" s="260">
        <f t="shared" si="100"/>
        <v>0</v>
      </c>
      <c r="Q738" s="261">
        <f t="shared" si="101"/>
        <v>0</v>
      </c>
      <c r="R738" s="260">
        <f t="shared" si="102"/>
        <v>0</v>
      </c>
      <c r="S738" s="261">
        <f t="shared" si="103"/>
        <v>0</v>
      </c>
      <c r="T738" s="258">
        <f t="shared" si="106"/>
        <v>0</v>
      </c>
      <c r="U738" s="259">
        <f t="shared" si="107"/>
        <v>0</v>
      </c>
    </row>
    <row r="739" spans="1:21" ht="20.25">
      <c r="A739" s="78"/>
      <c r="B739" s="270"/>
      <c r="C739" s="79"/>
      <c r="D739" s="80"/>
      <c r="E739" s="81"/>
      <c r="F739" s="31">
        <f t="shared" si="99"/>
      </c>
      <c r="G739" s="303">
        <f>IF(D739="","",VLOOKUP(F739,'Plan Comptable Général Commenté'!$C$5:$D$570,2,0))</f>
      </c>
      <c r="H739" s="82"/>
      <c r="I739" s="281">
        <f>IF(H739="","",VLOOKUP(H739,'Comptes Analytiques'!$A$8:$B$51,2,0))</f>
      </c>
      <c r="J739" s="33"/>
      <c r="K739" s="84"/>
      <c r="L739" s="84"/>
      <c r="M739" s="305"/>
      <c r="N739" s="255">
        <f t="shared" si="104"/>
        <v>0</v>
      </c>
      <c r="O739" s="261">
        <f t="shared" si="105"/>
        <v>0</v>
      </c>
      <c r="P739" s="260">
        <f t="shared" si="100"/>
        <v>0</v>
      </c>
      <c r="Q739" s="261">
        <f t="shared" si="101"/>
        <v>0</v>
      </c>
      <c r="R739" s="260">
        <f t="shared" si="102"/>
        <v>0</v>
      </c>
      <c r="S739" s="261">
        <f t="shared" si="103"/>
        <v>0</v>
      </c>
      <c r="T739" s="258">
        <f t="shared" si="106"/>
        <v>0</v>
      </c>
      <c r="U739" s="259">
        <f t="shared" si="107"/>
        <v>0</v>
      </c>
    </row>
    <row r="740" spans="1:21" ht="20.25">
      <c r="A740" s="78"/>
      <c r="B740" s="270"/>
      <c r="C740" s="79"/>
      <c r="D740" s="80"/>
      <c r="E740" s="81"/>
      <c r="F740" s="31">
        <f t="shared" si="99"/>
      </c>
      <c r="G740" s="303">
        <f>IF(D740="","",VLOOKUP(F740,'Plan Comptable Général Commenté'!$C$5:$D$570,2,0))</f>
      </c>
      <c r="H740" s="82"/>
      <c r="I740" s="281">
        <f>IF(H740="","",VLOOKUP(H740,'Comptes Analytiques'!$A$8:$B$51,2,0))</f>
      </c>
      <c r="J740" s="33"/>
      <c r="K740" s="84"/>
      <c r="L740" s="84"/>
      <c r="M740" s="305"/>
      <c r="N740" s="255">
        <f t="shared" si="104"/>
        <v>0</v>
      </c>
      <c r="O740" s="261">
        <f t="shared" si="105"/>
        <v>0</v>
      </c>
      <c r="P740" s="260">
        <f t="shared" si="100"/>
        <v>0</v>
      </c>
      <c r="Q740" s="261">
        <f t="shared" si="101"/>
        <v>0</v>
      </c>
      <c r="R740" s="260">
        <f t="shared" si="102"/>
        <v>0</v>
      </c>
      <c r="S740" s="261">
        <f t="shared" si="103"/>
        <v>0</v>
      </c>
      <c r="T740" s="258">
        <f t="shared" si="106"/>
        <v>0</v>
      </c>
      <c r="U740" s="259">
        <f t="shared" si="107"/>
        <v>0</v>
      </c>
    </row>
    <row r="741" spans="1:21" ht="20.25">
      <c r="A741" s="78"/>
      <c r="B741" s="270"/>
      <c r="C741" s="79"/>
      <c r="D741" s="80"/>
      <c r="E741" s="81"/>
      <c r="F741" s="31">
        <f t="shared" si="99"/>
      </c>
      <c r="G741" s="303">
        <f>IF(D741="","",VLOOKUP(F741,'Plan Comptable Général Commenté'!$C$5:$D$570,2,0))</f>
      </c>
      <c r="H741" s="82"/>
      <c r="I741" s="281">
        <f>IF(H741="","",VLOOKUP(H741,'Comptes Analytiques'!$A$8:$B$51,2,0))</f>
      </c>
      <c r="J741" s="33"/>
      <c r="K741" s="84"/>
      <c r="L741" s="84"/>
      <c r="M741" s="305"/>
      <c r="N741" s="255">
        <f t="shared" si="104"/>
        <v>0</v>
      </c>
      <c r="O741" s="261">
        <f t="shared" si="105"/>
        <v>0</v>
      </c>
      <c r="P741" s="260">
        <f t="shared" si="100"/>
        <v>0</v>
      </c>
      <c r="Q741" s="261">
        <f t="shared" si="101"/>
        <v>0</v>
      </c>
      <c r="R741" s="260">
        <f t="shared" si="102"/>
        <v>0</v>
      </c>
      <c r="S741" s="261">
        <f t="shared" si="103"/>
        <v>0</v>
      </c>
      <c r="T741" s="258">
        <f t="shared" si="106"/>
        <v>0</v>
      </c>
      <c r="U741" s="259">
        <f t="shared" si="107"/>
        <v>0</v>
      </c>
    </row>
    <row r="742" spans="1:21" ht="20.25">
      <c r="A742" s="78"/>
      <c r="B742" s="270"/>
      <c r="C742" s="79"/>
      <c r="D742" s="80"/>
      <c r="E742" s="81"/>
      <c r="F742" s="31">
        <f t="shared" si="99"/>
      </c>
      <c r="G742" s="303">
        <f>IF(D742="","",VLOOKUP(F742,'Plan Comptable Général Commenté'!$C$5:$D$570,2,0))</f>
      </c>
      <c r="H742" s="82"/>
      <c r="I742" s="281">
        <f>IF(H742="","",VLOOKUP(H742,'Comptes Analytiques'!$A$8:$B$51,2,0))</f>
      </c>
      <c r="J742" s="33"/>
      <c r="K742" s="84"/>
      <c r="L742" s="84"/>
      <c r="M742" s="305"/>
      <c r="N742" s="255">
        <f t="shared" si="104"/>
        <v>0</v>
      </c>
      <c r="O742" s="261">
        <f t="shared" si="105"/>
        <v>0</v>
      </c>
      <c r="P742" s="260">
        <f t="shared" si="100"/>
        <v>0</v>
      </c>
      <c r="Q742" s="261">
        <f t="shared" si="101"/>
        <v>0</v>
      </c>
      <c r="R742" s="260">
        <f t="shared" si="102"/>
        <v>0</v>
      </c>
      <c r="S742" s="261">
        <f t="shared" si="103"/>
        <v>0</v>
      </c>
      <c r="T742" s="258">
        <f t="shared" si="106"/>
        <v>0</v>
      </c>
      <c r="U742" s="259">
        <f t="shared" si="107"/>
        <v>0</v>
      </c>
    </row>
    <row r="743" spans="1:21" ht="20.25">
      <c r="A743" s="78"/>
      <c r="B743" s="270"/>
      <c r="C743" s="79"/>
      <c r="D743" s="80"/>
      <c r="E743" s="81"/>
      <c r="F743" s="31">
        <f t="shared" si="99"/>
      </c>
      <c r="G743" s="303">
        <f>IF(D743="","",VLOOKUP(F743,'Plan Comptable Général Commenté'!$C$5:$D$570,2,0))</f>
      </c>
      <c r="H743" s="82"/>
      <c r="I743" s="281">
        <f>IF(H743="","",VLOOKUP(H743,'Comptes Analytiques'!$A$8:$B$51,2,0))</f>
      </c>
      <c r="J743" s="33"/>
      <c r="K743" s="84"/>
      <c r="L743" s="84"/>
      <c r="M743" s="305"/>
      <c r="N743" s="255">
        <f t="shared" si="104"/>
        <v>0</v>
      </c>
      <c r="O743" s="261">
        <f t="shared" si="105"/>
        <v>0</v>
      </c>
      <c r="P743" s="260">
        <f t="shared" si="100"/>
        <v>0</v>
      </c>
      <c r="Q743" s="261">
        <f t="shared" si="101"/>
        <v>0</v>
      </c>
      <c r="R743" s="260">
        <f t="shared" si="102"/>
        <v>0</v>
      </c>
      <c r="S743" s="261">
        <f t="shared" si="103"/>
        <v>0</v>
      </c>
      <c r="T743" s="258">
        <f t="shared" si="106"/>
        <v>0</v>
      </c>
      <c r="U743" s="259">
        <f t="shared" si="107"/>
        <v>0</v>
      </c>
    </row>
    <row r="744" spans="1:21" ht="20.25">
      <c r="A744" s="78"/>
      <c r="B744" s="270"/>
      <c r="C744" s="79"/>
      <c r="D744" s="80"/>
      <c r="E744" s="81"/>
      <c r="F744" s="31">
        <f t="shared" si="99"/>
      </c>
      <c r="G744" s="303">
        <f>IF(D744="","",VLOOKUP(F744,'Plan Comptable Général Commenté'!$C$5:$D$570,2,0))</f>
      </c>
      <c r="H744" s="82"/>
      <c r="I744" s="281">
        <f>IF(H744="","",VLOOKUP(H744,'Comptes Analytiques'!$A$8:$B$51,2,0))</f>
      </c>
      <c r="J744" s="33"/>
      <c r="K744" s="84"/>
      <c r="L744" s="84"/>
      <c r="M744" s="305"/>
      <c r="N744" s="255">
        <f t="shared" si="104"/>
        <v>0</v>
      </c>
      <c r="O744" s="261">
        <f t="shared" si="105"/>
        <v>0</v>
      </c>
      <c r="P744" s="260">
        <f t="shared" si="100"/>
        <v>0</v>
      </c>
      <c r="Q744" s="261">
        <f t="shared" si="101"/>
        <v>0</v>
      </c>
      <c r="R744" s="260">
        <f t="shared" si="102"/>
        <v>0</v>
      </c>
      <c r="S744" s="261">
        <f t="shared" si="103"/>
        <v>0</v>
      </c>
      <c r="T744" s="258">
        <f t="shared" si="106"/>
        <v>0</v>
      </c>
      <c r="U744" s="259">
        <f t="shared" si="107"/>
        <v>0</v>
      </c>
    </row>
    <row r="745" spans="1:21" ht="20.25">
      <c r="A745" s="78"/>
      <c r="B745" s="270"/>
      <c r="C745" s="79"/>
      <c r="D745" s="80"/>
      <c r="E745" s="81"/>
      <c r="F745" s="31">
        <f t="shared" si="99"/>
      </c>
      <c r="G745" s="303">
        <f>IF(D745="","",VLOOKUP(F745,'Plan Comptable Général Commenté'!$C$5:$D$570,2,0))</f>
      </c>
      <c r="H745" s="82"/>
      <c r="I745" s="281">
        <f>IF(H745="","",VLOOKUP(H745,'Comptes Analytiques'!$A$8:$B$51,2,0))</f>
      </c>
      <c r="J745" s="33"/>
      <c r="K745" s="84"/>
      <c r="L745" s="84"/>
      <c r="M745" s="305"/>
      <c r="N745" s="255">
        <f t="shared" si="104"/>
        <v>0</v>
      </c>
      <c r="O745" s="261">
        <f t="shared" si="105"/>
        <v>0</v>
      </c>
      <c r="P745" s="260">
        <f t="shared" si="100"/>
        <v>0</v>
      </c>
      <c r="Q745" s="261">
        <f t="shared" si="101"/>
        <v>0</v>
      </c>
      <c r="R745" s="260">
        <f t="shared" si="102"/>
        <v>0</v>
      </c>
      <c r="S745" s="261">
        <f t="shared" si="103"/>
        <v>0</v>
      </c>
      <c r="T745" s="258">
        <f t="shared" si="106"/>
        <v>0</v>
      </c>
      <c r="U745" s="259">
        <f t="shared" si="107"/>
        <v>0</v>
      </c>
    </row>
    <row r="746" spans="1:21" ht="20.25">
      <c r="A746" s="78"/>
      <c r="B746" s="270"/>
      <c r="C746" s="79"/>
      <c r="D746" s="80"/>
      <c r="E746" s="81"/>
      <c r="F746" s="31">
        <f t="shared" si="99"/>
      </c>
      <c r="G746" s="303">
        <f>IF(D746="","",VLOOKUP(F746,'Plan Comptable Général Commenté'!$C$5:$D$570,2,0))</f>
      </c>
      <c r="H746" s="82"/>
      <c r="I746" s="281">
        <f>IF(H746="","",VLOOKUP(H746,'Comptes Analytiques'!$A$8:$B$51,2,0))</f>
      </c>
      <c r="J746" s="33"/>
      <c r="K746" s="84"/>
      <c r="L746" s="84"/>
      <c r="M746" s="305"/>
      <c r="N746" s="255">
        <f t="shared" si="104"/>
        <v>0</v>
      </c>
      <c r="O746" s="261">
        <f t="shared" si="105"/>
        <v>0</v>
      </c>
      <c r="P746" s="260">
        <f t="shared" si="100"/>
        <v>0</v>
      </c>
      <c r="Q746" s="261">
        <f t="shared" si="101"/>
        <v>0</v>
      </c>
      <c r="R746" s="260">
        <f t="shared" si="102"/>
        <v>0</v>
      </c>
      <c r="S746" s="261">
        <f t="shared" si="103"/>
        <v>0</v>
      </c>
      <c r="T746" s="258">
        <f t="shared" si="106"/>
        <v>0</v>
      </c>
      <c r="U746" s="259">
        <f t="shared" si="107"/>
        <v>0</v>
      </c>
    </row>
    <row r="747" spans="1:21" ht="20.25">
      <c r="A747" s="78"/>
      <c r="B747" s="270"/>
      <c r="C747" s="79"/>
      <c r="D747" s="80"/>
      <c r="E747" s="81"/>
      <c r="F747" s="31">
        <f t="shared" si="99"/>
      </c>
      <c r="G747" s="303">
        <f>IF(D747="","",VLOOKUP(F747,'Plan Comptable Général Commenté'!$C$5:$D$570,2,0))</f>
      </c>
      <c r="H747" s="82"/>
      <c r="I747" s="281">
        <f>IF(H747="","",VLOOKUP(H747,'Comptes Analytiques'!$A$8:$B$51,2,0))</f>
      </c>
      <c r="J747" s="33"/>
      <c r="K747" s="84"/>
      <c r="L747" s="84"/>
      <c r="M747" s="305"/>
      <c r="N747" s="255">
        <f t="shared" si="104"/>
        <v>0</v>
      </c>
      <c r="O747" s="261">
        <f t="shared" si="105"/>
        <v>0</v>
      </c>
      <c r="P747" s="260">
        <f t="shared" si="100"/>
        <v>0</v>
      </c>
      <c r="Q747" s="261">
        <f t="shared" si="101"/>
        <v>0</v>
      </c>
      <c r="R747" s="260">
        <f t="shared" si="102"/>
        <v>0</v>
      </c>
      <c r="S747" s="261">
        <f t="shared" si="103"/>
        <v>0</v>
      </c>
      <c r="T747" s="258">
        <f t="shared" si="106"/>
        <v>0</v>
      </c>
      <c r="U747" s="259">
        <f t="shared" si="107"/>
        <v>0</v>
      </c>
    </row>
    <row r="748" spans="1:21" ht="20.25">
      <c r="A748" s="78"/>
      <c r="B748" s="270"/>
      <c r="C748" s="79"/>
      <c r="D748" s="80"/>
      <c r="E748" s="81"/>
      <c r="F748" s="31">
        <f t="shared" si="99"/>
      </c>
      <c r="G748" s="303">
        <f>IF(D748="","",VLOOKUP(F748,'Plan Comptable Général Commenté'!$C$5:$D$570,2,0))</f>
      </c>
      <c r="H748" s="82"/>
      <c r="I748" s="281">
        <f>IF(H748="","",VLOOKUP(H748,'Comptes Analytiques'!$A$8:$B$51,2,0))</f>
      </c>
      <c r="J748" s="33"/>
      <c r="K748" s="84"/>
      <c r="L748" s="84"/>
      <c r="M748" s="305"/>
      <c r="N748" s="255">
        <f t="shared" si="104"/>
        <v>0</v>
      </c>
      <c r="O748" s="261">
        <f t="shared" si="105"/>
        <v>0</v>
      </c>
      <c r="P748" s="260">
        <f t="shared" si="100"/>
        <v>0</v>
      </c>
      <c r="Q748" s="261">
        <f t="shared" si="101"/>
        <v>0</v>
      </c>
      <c r="R748" s="260">
        <f t="shared" si="102"/>
        <v>0</v>
      </c>
      <c r="S748" s="261">
        <f t="shared" si="103"/>
        <v>0</v>
      </c>
      <c r="T748" s="258">
        <f t="shared" si="106"/>
        <v>0</v>
      </c>
      <c r="U748" s="259">
        <f t="shared" si="107"/>
        <v>0</v>
      </c>
    </row>
    <row r="749" spans="1:21" ht="20.25">
      <c r="A749" s="78"/>
      <c r="B749" s="270"/>
      <c r="C749" s="79"/>
      <c r="D749" s="80"/>
      <c r="E749" s="81"/>
      <c r="F749" s="31">
        <f t="shared" si="99"/>
      </c>
      <c r="G749" s="303">
        <f>IF(D749="","",VLOOKUP(F749,'Plan Comptable Général Commenté'!$C$5:$D$570,2,0))</f>
      </c>
      <c r="H749" s="82"/>
      <c r="I749" s="281">
        <f>IF(H749="","",VLOOKUP(H749,'Comptes Analytiques'!$A$8:$B$51,2,0))</f>
      </c>
      <c r="J749" s="33"/>
      <c r="K749" s="84"/>
      <c r="L749" s="84"/>
      <c r="M749" s="305"/>
      <c r="N749" s="255">
        <f t="shared" si="104"/>
        <v>0</v>
      </c>
      <c r="O749" s="261">
        <f t="shared" si="105"/>
        <v>0</v>
      </c>
      <c r="P749" s="260">
        <f t="shared" si="100"/>
        <v>0</v>
      </c>
      <c r="Q749" s="261">
        <f t="shared" si="101"/>
        <v>0</v>
      </c>
      <c r="R749" s="260">
        <f t="shared" si="102"/>
        <v>0</v>
      </c>
      <c r="S749" s="261">
        <f t="shared" si="103"/>
        <v>0</v>
      </c>
      <c r="T749" s="258">
        <f t="shared" si="106"/>
        <v>0</v>
      </c>
      <c r="U749" s="259">
        <f t="shared" si="107"/>
        <v>0</v>
      </c>
    </row>
    <row r="750" spans="1:21" ht="20.25">
      <c r="A750" s="78"/>
      <c r="B750" s="270"/>
      <c r="C750" s="79"/>
      <c r="D750" s="80"/>
      <c r="E750" s="81"/>
      <c r="F750" s="31">
        <f t="shared" si="99"/>
      </c>
      <c r="G750" s="303">
        <f>IF(D750="","",VLOOKUP(F750,'Plan Comptable Général Commenté'!$C$5:$D$570,2,0))</f>
      </c>
      <c r="H750" s="82"/>
      <c r="I750" s="281">
        <f>IF(H750="","",VLOOKUP(H750,'Comptes Analytiques'!$A$8:$B$51,2,0))</f>
      </c>
      <c r="J750" s="33"/>
      <c r="K750" s="84"/>
      <c r="L750" s="84"/>
      <c r="M750" s="305"/>
      <c r="N750" s="255">
        <f t="shared" si="104"/>
        <v>0</v>
      </c>
      <c r="O750" s="261">
        <f t="shared" si="105"/>
        <v>0</v>
      </c>
      <c r="P750" s="260">
        <f t="shared" si="100"/>
        <v>0</v>
      </c>
      <c r="Q750" s="261">
        <f t="shared" si="101"/>
        <v>0</v>
      </c>
      <c r="R750" s="260">
        <f t="shared" si="102"/>
        <v>0</v>
      </c>
      <c r="S750" s="261">
        <f t="shared" si="103"/>
        <v>0</v>
      </c>
      <c r="T750" s="258">
        <f t="shared" si="106"/>
        <v>0</v>
      </c>
      <c r="U750" s="259">
        <f t="shared" si="107"/>
        <v>0</v>
      </c>
    </row>
    <row r="751" spans="1:21" ht="20.25">
      <c r="A751" s="78"/>
      <c r="B751" s="270"/>
      <c r="C751" s="79"/>
      <c r="D751" s="80"/>
      <c r="E751" s="81"/>
      <c r="F751" s="31">
        <f t="shared" si="99"/>
      </c>
      <c r="G751" s="303">
        <f>IF(D751="","",VLOOKUP(F751,'Plan Comptable Général Commenté'!$C$5:$D$570,2,0))</f>
      </c>
      <c r="H751" s="82"/>
      <c r="I751" s="281">
        <f>IF(H751="","",VLOOKUP(H751,'Comptes Analytiques'!$A$8:$B$51,2,0))</f>
      </c>
      <c r="J751" s="33"/>
      <c r="K751" s="84"/>
      <c r="L751" s="84"/>
      <c r="M751" s="305"/>
      <c r="N751" s="255">
        <f t="shared" si="104"/>
        <v>0</v>
      </c>
      <c r="O751" s="261">
        <f t="shared" si="105"/>
        <v>0</v>
      </c>
      <c r="P751" s="260">
        <f t="shared" si="100"/>
        <v>0</v>
      </c>
      <c r="Q751" s="261">
        <f t="shared" si="101"/>
        <v>0</v>
      </c>
      <c r="R751" s="260">
        <f t="shared" si="102"/>
        <v>0</v>
      </c>
      <c r="S751" s="261">
        <f t="shared" si="103"/>
        <v>0</v>
      </c>
      <c r="T751" s="258">
        <f t="shared" si="106"/>
        <v>0</v>
      </c>
      <c r="U751" s="259">
        <f t="shared" si="107"/>
        <v>0</v>
      </c>
    </row>
    <row r="752" spans="1:21" ht="20.25">
      <c r="A752" s="78"/>
      <c r="B752" s="270"/>
      <c r="C752" s="79"/>
      <c r="D752" s="80"/>
      <c r="E752" s="81"/>
      <c r="F752" s="31">
        <f t="shared" si="99"/>
      </c>
      <c r="G752" s="303">
        <f>IF(D752="","",VLOOKUP(F752,'Plan Comptable Général Commenté'!$C$5:$D$570,2,0))</f>
      </c>
      <c r="H752" s="82"/>
      <c r="I752" s="281">
        <f>IF(H752="","",VLOOKUP(H752,'Comptes Analytiques'!$A$8:$B$51,2,0))</f>
      </c>
      <c r="J752" s="33"/>
      <c r="K752" s="84"/>
      <c r="L752" s="84"/>
      <c r="M752" s="305"/>
      <c r="N752" s="255">
        <f t="shared" si="104"/>
        <v>0</v>
      </c>
      <c r="O752" s="261">
        <f t="shared" si="105"/>
        <v>0</v>
      </c>
      <c r="P752" s="260">
        <f t="shared" si="100"/>
        <v>0</v>
      </c>
      <c r="Q752" s="261">
        <f t="shared" si="101"/>
        <v>0</v>
      </c>
      <c r="R752" s="260">
        <f t="shared" si="102"/>
        <v>0</v>
      </c>
      <c r="S752" s="261">
        <f t="shared" si="103"/>
        <v>0</v>
      </c>
      <c r="T752" s="258">
        <f t="shared" si="106"/>
        <v>0</v>
      </c>
      <c r="U752" s="259">
        <f t="shared" si="107"/>
        <v>0</v>
      </c>
    </row>
    <row r="753" spans="1:21" ht="20.25">
      <c r="A753" s="78"/>
      <c r="B753" s="270"/>
      <c r="C753" s="79"/>
      <c r="D753" s="80"/>
      <c r="E753" s="81"/>
      <c r="F753" s="31">
        <f t="shared" si="99"/>
      </c>
      <c r="G753" s="303">
        <f>IF(D753="","",VLOOKUP(F753,'Plan Comptable Général Commenté'!$C$5:$D$570,2,0))</f>
      </c>
      <c r="H753" s="82"/>
      <c r="I753" s="281">
        <f>IF(H753="","",VLOOKUP(H753,'Comptes Analytiques'!$A$8:$B$51,2,0))</f>
      </c>
      <c r="J753" s="33"/>
      <c r="K753" s="84"/>
      <c r="L753" s="84"/>
      <c r="M753" s="305"/>
      <c r="N753" s="255">
        <f t="shared" si="104"/>
        <v>0</v>
      </c>
      <c r="O753" s="261">
        <f t="shared" si="105"/>
        <v>0</v>
      </c>
      <c r="P753" s="260">
        <f t="shared" si="100"/>
        <v>0</v>
      </c>
      <c r="Q753" s="261">
        <f t="shared" si="101"/>
        <v>0</v>
      </c>
      <c r="R753" s="260">
        <f t="shared" si="102"/>
        <v>0</v>
      </c>
      <c r="S753" s="261">
        <f t="shared" si="103"/>
        <v>0</v>
      </c>
      <c r="T753" s="258">
        <f t="shared" si="106"/>
        <v>0</v>
      </c>
      <c r="U753" s="259">
        <f t="shared" si="107"/>
        <v>0</v>
      </c>
    </row>
    <row r="754" spans="1:21" ht="20.25">
      <c r="A754" s="78"/>
      <c r="B754" s="270"/>
      <c r="C754" s="79"/>
      <c r="D754" s="80"/>
      <c r="E754" s="81"/>
      <c r="F754" s="31">
        <f t="shared" si="99"/>
      </c>
      <c r="G754" s="303">
        <f>IF(D754="","",VLOOKUP(F754,'Plan Comptable Général Commenté'!$C$5:$D$570,2,0))</f>
      </c>
      <c r="H754" s="82"/>
      <c r="I754" s="281">
        <f>IF(H754="","",VLOOKUP(H754,'Comptes Analytiques'!$A$8:$B$51,2,0))</f>
      </c>
      <c r="J754" s="33"/>
      <c r="K754" s="84"/>
      <c r="L754" s="84"/>
      <c r="M754" s="305"/>
      <c r="N754" s="255">
        <f t="shared" si="104"/>
        <v>0</v>
      </c>
      <c r="O754" s="261">
        <f t="shared" si="105"/>
        <v>0</v>
      </c>
      <c r="P754" s="260">
        <f t="shared" si="100"/>
        <v>0</v>
      </c>
      <c r="Q754" s="261">
        <f t="shared" si="101"/>
        <v>0</v>
      </c>
      <c r="R754" s="260">
        <f t="shared" si="102"/>
        <v>0</v>
      </c>
      <c r="S754" s="261">
        <f t="shared" si="103"/>
        <v>0</v>
      </c>
      <c r="T754" s="258">
        <f t="shared" si="106"/>
        <v>0</v>
      </c>
      <c r="U754" s="259">
        <f t="shared" si="107"/>
        <v>0</v>
      </c>
    </row>
    <row r="755" spans="1:21" ht="20.25">
      <c r="A755" s="78"/>
      <c r="B755" s="270"/>
      <c r="C755" s="79"/>
      <c r="D755" s="80"/>
      <c r="E755" s="81"/>
      <c r="F755" s="31">
        <f t="shared" si="99"/>
      </c>
      <c r="G755" s="303">
        <f>IF(D755="","",VLOOKUP(F755,'Plan Comptable Général Commenté'!$C$5:$D$570,2,0))</f>
      </c>
      <c r="H755" s="82"/>
      <c r="I755" s="281">
        <f>IF(H755="","",VLOOKUP(H755,'Comptes Analytiques'!$A$8:$B$51,2,0))</f>
      </c>
      <c r="J755" s="33"/>
      <c r="K755" s="84"/>
      <c r="L755" s="84"/>
      <c r="M755" s="305"/>
      <c r="N755" s="255">
        <f t="shared" si="104"/>
        <v>0</v>
      </c>
      <c r="O755" s="261">
        <f t="shared" si="105"/>
        <v>0</v>
      </c>
      <c r="P755" s="260">
        <f t="shared" si="100"/>
        <v>0</v>
      </c>
      <c r="Q755" s="261">
        <f t="shared" si="101"/>
        <v>0</v>
      </c>
      <c r="R755" s="260">
        <f t="shared" si="102"/>
        <v>0</v>
      </c>
      <c r="S755" s="261">
        <f t="shared" si="103"/>
        <v>0</v>
      </c>
      <c r="T755" s="258">
        <f t="shared" si="106"/>
        <v>0</v>
      </c>
      <c r="U755" s="259">
        <f t="shared" si="107"/>
        <v>0</v>
      </c>
    </row>
    <row r="756" spans="1:21" ht="20.25">
      <c r="A756" s="78"/>
      <c r="B756" s="270"/>
      <c r="C756" s="79"/>
      <c r="D756" s="80"/>
      <c r="E756" s="81"/>
      <c r="F756" s="31">
        <f t="shared" si="99"/>
      </c>
      <c r="G756" s="303">
        <f>IF(D756="","",VLOOKUP(F756,'Plan Comptable Général Commenté'!$C$5:$D$570,2,0))</f>
      </c>
      <c r="H756" s="82"/>
      <c r="I756" s="281">
        <f>IF(H756="","",VLOOKUP(H756,'Comptes Analytiques'!$A$8:$B$51,2,0))</f>
      </c>
      <c r="J756" s="33"/>
      <c r="K756" s="84"/>
      <c r="L756" s="84"/>
      <c r="M756" s="305"/>
      <c r="N756" s="255">
        <f t="shared" si="104"/>
        <v>0</v>
      </c>
      <c r="O756" s="261">
        <f t="shared" si="105"/>
        <v>0</v>
      </c>
      <c r="P756" s="260">
        <f t="shared" si="100"/>
        <v>0</v>
      </c>
      <c r="Q756" s="261">
        <f t="shared" si="101"/>
        <v>0</v>
      </c>
      <c r="R756" s="260">
        <f t="shared" si="102"/>
        <v>0</v>
      </c>
      <c r="S756" s="261">
        <f t="shared" si="103"/>
        <v>0</v>
      </c>
      <c r="T756" s="258">
        <f t="shared" si="106"/>
        <v>0</v>
      </c>
      <c r="U756" s="259">
        <f t="shared" si="107"/>
        <v>0</v>
      </c>
    </row>
    <row r="757" spans="1:21" ht="20.25">
      <c r="A757" s="78"/>
      <c r="B757" s="270"/>
      <c r="C757" s="79"/>
      <c r="D757" s="80"/>
      <c r="E757" s="81"/>
      <c r="F757" s="31">
        <f t="shared" si="99"/>
      </c>
      <c r="G757" s="303">
        <f>IF(D757="","",VLOOKUP(F757,'Plan Comptable Général Commenté'!$C$5:$D$570,2,0))</f>
      </c>
      <c r="H757" s="82"/>
      <c r="I757" s="281">
        <f>IF(H757="","",VLOOKUP(H757,'Comptes Analytiques'!$A$8:$B$51,2,0))</f>
      </c>
      <c r="J757" s="33"/>
      <c r="K757" s="84"/>
      <c r="L757" s="84"/>
      <c r="M757" s="305"/>
      <c r="N757" s="255">
        <f t="shared" si="104"/>
        <v>0</v>
      </c>
      <c r="O757" s="261">
        <f t="shared" si="105"/>
        <v>0</v>
      </c>
      <c r="P757" s="260">
        <f t="shared" si="100"/>
        <v>0</v>
      </c>
      <c r="Q757" s="261">
        <f t="shared" si="101"/>
        <v>0</v>
      </c>
      <c r="R757" s="260">
        <f t="shared" si="102"/>
        <v>0</v>
      </c>
      <c r="S757" s="261">
        <f t="shared" si="103"/>
        <v>0</v>
      </c>
      <c r="T757" s="258">
        <f t="shared" si="106"/>
        <v>0</v>
      </c>
      <c r="U757" s="259">
        <f t="shared" si="107"/>
        <v>0</v>
      </c>
    </row>
    <row r="758" spans="1:21" ht="20.25">
      <c r="A758" s="78"/>
      <c r="B758" s="270"/>
      <c r="C758" s="79"/>
      <c r="D758" s="80"/>
      <c r="E758" s="81"/>
      <c r="F758" s="31">
        <f t="shared" si="99"/>
      </c>
      <c r="G758" s="303">
        <f>IF(D758="","",VLOOKUP(F758,'Plan Comptable Général Commenté'!$C$5:$D$570,2,0))</f>
      </c>
      <c r="H758" s="82"/>
      <c r="I758" s="281">
        <f>IF(H758="","",VLOOKUP(H758,'Comptes Analytiques'!$A$8:$B$51,2,0))</f>
      </c>
      <c r="J758" s="33"/>
      <c r="K758" s="84"/>
      <c r="L758" s="84"/>
      <c r="M758" s="305"/>
      <c r="N758" s="255">
        <f t="shared" si="104"/>
        <v>0</v>
      </c>
      <c r="O758" s="261">
        <f t="shared" si="105"/>
        <v>0</v>
      </c>
      <c r="P758" s="260">
        <f t="shared" si="100"/>
        <v>0</v>
      </c>
      <c r="Q758" s="261">
        <f t="shared" si="101"/>
        <v>0</v>
      </c>
      <c r="R758" s="260">
        <f t="shared" si="102"/>
        <v>0</v>
      </c>
      <c r="S758" s="261">
        <f t="shared" si="103"/>
        <v>0</v>
      </c>
      <c r="T758" s="258">
        <f t="shared" si="106"/>
        <v>0</v>
      </c>
      <c r="U758" s="259">
        <f t="shared" si="107"/>
        <v>0</v>
      </c>
    </row>
    <row r="759" spans="1:21" ht="20.25">
      <c r="A759" s="78"/>
      <c r="B759" s="270"/>
      <c r="C759" s="79"/>
      <c r="D759" s="80"/>
      <c r="E759" s="81"/>
      <c r="F759" s="31">
        <f t="shared" si="99"/>
      </c>
      <c r="G759" s="303">
        <f>IF(D759="","",VLOOKUP(F759,'Plan Comptable Général Commenté'!$C$5:$D$570,2,0))</f>
      </c>
      <c r="H759" s="82"/>
      <c r="I759" s="281">
        <f>IF(H759="","",VLOOKUP(H759,'Comptes Analytiques'!$A$8:$B$51,2,0))</f>
      </c>
      <c r="J759" s="33"/>
      <c r="K759" s="84"/>
      <c r="L759" s="84"/>
      <c r="M759" s="305"/>
      <c r="N759" s="255">
        <f t="shared" si="104"/>
        <v>0</v>
      </c>
      <c r="O759" s="261">
        <f t="shared" si="105"/>
        <v>0</v>
      </c>
      <c r="P759" s="260">
        <f t="shared" si="100"/>
        <v>0</v>
      </c>
      <c r="Q759" s="261">
        <f t="shared" si="101"/>
        <v>0</v>
      </c>
      <c r="R759" s="260">
        <f t="shared" si="102"/>
        <v>0</v>
      </c>
      <c r="S759" s="261">
        <f t="shared" si="103"/>
        <v>0</v>
      </c>
      <c r="T759" s="258">
        <f t="shared" si="106"/>
        <v>0</v>
      </c>
      <c r="U759" s="259">
        <f t="shared" si="107"/>
        <v>0</v>
      </c>
    </row>
    <row r="760" spans="1:21" ht="20.25">
      <c r="A760" s="78"/>
      <c r="B760" s="270"/>
      <c r="C760" s="79"/>
      <c r="D760" s="80"/>
      <c r="E760" s="81"/>
      <c r="F760" s="31">
        <f t="shared" si="99"/>
      </c>
      <c r="G760" s="303">
        <f>IF(D760="","",VLOOKUP(F760,'Plan Comptable Général Commenté'!$C$5:$D$570,2,0))</f>
      </c>
      <c r="H760" s="82"/>
      <c r="I760" s="281">
        <f>IF(H760="","",VLOOKUP(H760,'Comptes Analytiques'!$A$8:$B$51,2,0))</f>
      </c>
      <c r="J760" s="33"/>
      <c r="K760" s="84"/>
      <c r="L760" s="84"/>
      <c r="M760" s="305"/>
      <c r="N760" s="255">
        <f t="shared" si="104"/>
        <v>0</v>
      </c>
      <c r="O760" s="261">
        <f t="shared" si="105"/>
        <v>0</v>
      </c>
      <c r="P760" s="260">
        <f t="shared" si="100"/>
        <v>0</v>
      </c>
      <c r="Q760" s="261">
        <f t="shared" si="101"/>
        <v>0</v>
      </c>
      <c r="R760" s="260">
        <f t="shared" si="102"/>
        <v>0</v>
      </c>
      <c r="S760" s="261">
        <f t="shared" si="103"/>
        <v>0</v>
      </c>
      <c r="T760" s="258">
        <f t="shared" si="106"/>
        <v>0</v>
      </c>
      <c r="U760" s="259">
        <f t="shared" si="107"/>
        <v>0</v>
      </c>
    </row>
    <row r="761" spans="1:21" ht="20.25">
      <c r="A761" s="78"/>
      <c r="B761" s="270"/>
      <c r="C761" s="79"/>
      <c r="D761" s="80"/>
      <c r="E761" s="81"/>
      <c r="F761" s="31">
        <f t="shared" si="99"/>
      </c>
      <c r="G761" s="303">
        <f>IF(D761="","",VLOOKUP(F761,'Plan Comptable Général Commenté'!$C$5:$D$570,2,0))</f>
      </c>
      <c r="H761" s="82"/>
      <c r="I761" s="281">
        <f>IF(H761="","",VLOOKUP(H761,'Comptes Analytiques'!$A$8:$B$51,2,0))</f>
      </c>
      <c r="J761" s="33"/>
      <c r="K761" s="84"/>
      <c r="L761" s="84"/>
      <c r="M761" s="305"/>
      <c r="N761" s="255">
        <f t="shared" si="104"/>
        <v>0</v>
      </c>
      <c r="O761" s="261">
        <f t="shared" si="105"/>
        <v>0</v>
      </c>
      <c r="P761" s="260">
        <f t="shared" si="100"/>
        <v>0</v>
      </c>
      <c r="Q761" s="261">
        <f t="shared" si="101"/>
        <v>0</v>
      </c>
      <c r="R761" s="260">
        <f t="shared" si="102"/>
        <v>0</v>
      </c>
      <c r="S761" s="261">
        <f t="shared" si="103"/>
        <v>0</v>
      </c>
      <c r="T761" s="258">
        <f t="shared" si="106"/>
        <v>0</v>
      </c>
      <c r="U761" s="259">
        <f t="shared" si="107"/>
        <v>0</v>
      </c>
    </row>
    <row r="762" spans="1:21" ht="20.25">
      <c r="A762" s="78"/>
      <c r="B762" s="270"/>
      <c r="C762" s="79"/>
      <c r="D762" s="80"/>
      <c r="E762" s="81"/>
      <c r="F762" s="31">
        <f t="shared" si="99"/>
      </c>
      <c r="G762" s="303">
        <f>IF(D762="","",VLOOKUP(F762,'Plan Comptable Général Commenté'!$C$5:$D$570,2,0))</f>
      </c>
      <c r="H762" s="82"/>
      <c r="I762" s="281">
        <f>IF(H762="","",VLOOKUP(H762,'Comptes Analytiques'!$A$8:$B$51,2,0))</f>
      </c>
      <c r="J762" s="33"/>
      <c r="K762" s="84"/>
      <c r="L762" s="84"/>
      <c r="M762" s="305"/>
      <c r="N762" s="255">
        <f t="shared" si="104"/>
        <v>0</v>
      </c>
      <c r="O762" s="261">
        <f t="shared" si="105"/>
        <v>0</v>
      </c>
      <c r="P762" s="260">
        <f t="shared" si="100"/>
        <v>0</v>
      </c>
      <c r="Q762" s="261">
        <f t="shared" si="101"/>
        <v>0</v>
      </c>
      <c r="R762" s="260">
        <f t="shared" si="102"/>
        <v>0</v>
      </c>
      <c r="S762" s="261">
        <f t="shared" si="103"/>
        <v>0</v>
      </c>
      <c r="T762" s="258">
        <f t="shared" si="106"/>
        <v>0</v>
      </c>
      <c r="U762" s="259">
        <f t="shared" si="107"/>
        <v>0</v>
      </c>
    </row>
    <row r="763" spans="1:21" ht="20.25">
      <c r="A763" s="78"/>
      <c r="B763" s="270"/>
      <c r="C763" s="79"/>
      <c r="D763" s="80"/>
      <c r="E763" s="81"/>
      <c r="F763" s="31">
        <f t="shared" si="99"/>
      </c>
      <c r="G763" s="303">
        <f>IF(D763="","",VLOOKUP(F763,'Plan Comptable Général Commenté'!$C$5:$D$570,2,0))</f>
      </c>
      <c r="H763" s="82"/>
      <c r="I763" s="281">
        <f>IF(H763="","",VLOOKUP(H763,'Comptes Analytiques'!$A$8:$B$51,2,0))</f>
      </c>
      <c r="J763" s="33"/>
      <c r="K763" s="84"/>
      <c r="L763" s="84"/>
      <c r="M763" s="305"/>
      <c r="N763" s="255">
        <f t="shared" si="104"/>
        <v>0</v>
      </c>
      <c r="O763" s="261">
        <f t="shared" si="105"/>
        <v>0</v>
      </c>
      <c r="P763" s="260">
        <f t="shared" si="100"/>
        <v>0</v>
      </c>
      <c r="Q763" s="261">
        <f t="shared" si="101"/>
        <v>0</v>
      </c>
      <c r="R763" s="260">
        <f t="shared" si="102"/>
        <v>0</v>
      </c>
      <c r="S763" s="261">
        <f t="shared" si="103"/>
        <v>0</v>
      </c>
      <c r="T763" s="258">
        <f t="shared" si="106"/>
        <v>0</v>
      </c>
      <c r="U763" s="259">
        <f t="shared" si="107"/>
        <v>0</v>
      </c>
    </row>
    <row r="764" spans="1:21" ht="20.25">
      <c r="A764" s="78"/>
      <c r="B764" s="270"/>
      <c r="C764" s="79"/>
      <c r="D764" s="80"/>
      <c r="E764" s="81"/>
      <c r="F764" s="31">
        <f t="shared" si="99"/>
      </c>
      <c r="G764" s="303">
        <f>IF(D764="","",VLOOKUP(F764,'Plan Comptable Général Commenté'!$C$5:$D$570,2,0))</f>
      </c>
      <c r="H764" s="82"/>
      <c r="I764" s="281">
        <f>IF(H764="","",VLOOKUP(H764,'Comptes Analytiques'!$A$8:$B$51,2,0))</f>
      </c>
      <c r="J764" s="33"/>
      <c r="K764" s="84"/>
      <c r="L764" s="84"/>
      <c r="M764" s="305"/>
      <c r="N764" s="255">
        <f t="shared" si="104"/>
        <v>0</v>
      </c>
      <c r="O764" s="261">
        <f t="shared" si="105"/>
        <v>0</v>
      </c>
      <c r="P764" s="260">
        <f t="shared" si="100"/>
        <v>0</v>
      </c>
      <c r="Q764" s="261">
        <f t="shared" si="101"/>
        <v>0</v>
      </c>
      <c r="R764" s="260">
        <f t="shared" si="102"/>
        <v>0</v>
      </c>
      <c r="S764" s="261">
        <f t="shared" si="103"/>
        <v>0</v>
      </c>
      <c r="T764" s="258">
        <f t="shared" si="106"/>
        <v>0</v>
      </c>
      <c r="U764" s="259">
        <f t="shared" si="107"/>
        <v>0</v>
      </c>
    </row>
    <row r="765" spans="1:21" ht="20.25">
      <c r="A765" s="78"/>
      <c r="B765" s="270"/>
      <c r="C765" s="79"/>
      <c r="D765" s="80"/>
      <c r="E765" s="81"/>
      <c r="F765" s="31">
        <f t="shared" si="99"/>
      </c>
      <c r="G765" s="303">
        <f>IF(D765="","",VLOOKUP(F765,'Plan Comptable Général Commenté'!$C$5:$D$570,2,0))</f>
      </c>
      <c r="H765" s="82"/>
      <c r="I765" s="281">
        <f>IF(H765="","",VLOOKUP(H765,'Comptes Analytiques'!$A$8:$B$51,2,0))</f>
      </c>
      <c r="J765" s="33"/>
      <c r="K765" s="84"/>
      <c r="L765" s="84"/>
      <c r="M765" s="305"/>
      <c r="N765" s="255">
        <f t="shared" si="104"/>
        <v>0</v>
      </c>
      <c r="O765" s="261">
        <f t="shared" si="105"/>
        <v>0</v>
      </c>
      <c r="P765" s="260">
        <f t="shared" si="100"/>
        <v>0</v>
      </c>
      <c r="Q765" s="261">
        <f t="shared" si="101"/>
        <v>0</v>
      </c>
      <c r="R765" s="260">
        <f t="shared" si="102"/>
        <v>0</v>
      </c>
      <c r="S765" s="261">
        <f t="shared" si="103"/>
        <v>0</v>
      </c>
      <c r="T765" s="258">
        <f t="shared" si="106"/>
        <v>0</v>
      </c>
      <c r="U765" s="259">
        <f t="shared" si="107"/>
        <v>0</v>
      </c>
    </row>
    <row r="766" spans="1:21" ht="20.25">
      <c r="A766" s="78"/>
      <c r="B766" s="270"/>
      <c r="C766" s="79"/>
      <c r="D766" s="80"/>
      <c r="E766" s="81"/>
      <c r="F766" s="31">
        <f t="shared" si="99"/>
      </c>
      <c r="G766" s="303">
        <f>IF(D766="","",VLOOKUP(F766,'Plan Comptable Général Commenté'!$C$5:$D$570,2,0))</f>
      </c>
      <c r="H766" s="82"/>
      <c r="I766" s="281">
        <f>IF(H766="","",VLOOKUP(H766,'Comptes Analytiques'!$A$8:$B$51,2,0))</f>
      </c>
      <c r="J766" s="33"/>
      <c r="K766" s="84"/>
      <c r="L766" s="84"/>
      <c r="M766" s="305"/>
      <c r="N766" s="255">
        <f t="shared" si="104"/>
        <v>0</v>
      </c>
      <c r="O766" s="261">
        <f t="shared" si="105"/>
        <v>0</v>
      </c>
      <c r="P766" s="260">
        <f t="shared" si="100"/>
        <v>0</v>
      </c>
      <c r="Q766" s="261">
        <f t="shared" si="101"/>
        <v>0</v>
      </c>
      <c r="R766" s="260">
        <f t="shared" si="102"/>
        <v>0</v>
      </c>
      <c r="S766" s="261">
        <f t="shared" si="103"/>
        <v>0</v>
      </c>
      <c r="T766" s="258">
        <f t="shared" si="106"/>
        <v>0</v>
      </c>
      <c r="U766" s="259">
        <f t="shared" si="107"/>
        <v>0</v>
      </c>
    </row>
    <row r="767" spans="1:21" ht="20.25">
      <c r="A767" s="78"/>
      <c r="B767" s="270"/>
      <c r="C767" s="79"/>
      <c r="D767" s="80"/>
      <c r="E767" s="81"/>
      <c r="F767" s="31">
        <f t="shared" si="99"/>
      </c>
      <c r="G767" s="303">
        <f>IF(D767="","",VLOOKUP(F767,'Plan Comptable Général Commenté'!$C$5:$D$570,2,0))</f>
      </c>
      <c r="H767" s="82"/>
      <c r="I767" s="281">
        <f>IF(H767="","",VLOOKUP(H767,'Comptes Analytiques'!$A$8:$B$51,2,0))</f>
      </c>
      <c r="J767" s="33"/>
      <c r="K767" s="84"/>
      <c r="L767" s="84"/>
      <c r="M767" s="305"/>
      <c r="N767" s="255">
        <f t="shared" si="104"/>
        <v>0</v>
      </c>
      <c r="O767" s="261">
        <f t="shared" si="105"/>
        <v>0</v>
      </c>
      <c r="P767" s="260">
        <f t="shared" si="100"/>
        <v>0</v>
      </c>
      <c r="Q767" s="261">
        <f t="shared" si="101"/>
        <v>0</v>
      </c>
      <c r="R767" s="260">
        <f t="shared" si="102"/>
        <v>0</v>
      </c>
      <c r="S767" s="261">
        <f t="shared" si="103"/>
        <v>0</v>
      </c>
      <c r="T767" s="258">
        <f t="shared" si="106"/>
        <v>0</v>
      </c>
      <c r="U767" s="259">
        <f t="shared" si="107"/>
        <v>0</v>
      </c>
    </row>
    <row r="768" spans="1:21" ht="20.25">
      <c r="A768" s="78"/>
      <c r="B768" s="270"/>
      <c r="C768" s="79"/>
      <c r="D768" s="80"/>
      <c r="E768" s="81"/>
      <c r="F768" s="31">
        <f t="shared" si="99"/>
      </c>
      <c r="G768" s="303">
        <f>IF(D768="","",VLOOKUP(F768,'Plan Comptable Général Commenté'!$C$5:$D$570,2,0))</f>
      </c>
      <c r="H768" s="82"/>
      <c r="I768" s="281">
        <f>IF(H768="","",VLOOKUP(H768,'Comptes Analytiques'!$A$8:$B$51,2,0))</f>
      </c>
      <c r="J768" s="33"/>
      <c r="K768" s="84"/>
      <c r="L768" s="84"/>
      <c r="M768" s="305"/>
      <c r="N768" s="255">
        <f t="shared" si="104"/>
        <v>0</v>
      </c>
      <c r="O768" s="261">
        <f t="shared" si="105"/>
        <v>0</v>
      </c>
      <c r="P768" s="260">
        <f t="shared" si="100"/>
        <v>0</v>
      </c>
      <c r="Q768" s="261">
        <f t="shared" si="101"/>
        <v>0</v>
      </c>
      <c r="R768" s="260">
        <f t="shared" si="102"/>
        <v>0</v>
      </c>
      <c r="S768" s="261">
        <f t="shared" si="103"/>
        <v>0</v>
      </c>
      <c r="T768" s="258">
        <f t="shared" si="106"/>
        <v>0</v>
      </c>
      <c r="U768" s="259">
        <f t="shared" si="107"/>
        <v>0</v>
      </c>
    </row>
    <row r="769" spans="1:21" ht="20.25">
      <c r="A769" s="78"/>
      <c r="B769" s="270"/>
      <c r="C769" s="79"/>
      <c r="D769" s="80"/>
      <c r="E769" s="81"/>
      <c r="F769" s="31">
        <f t="shared" si="99"/>
      </c>
      <c r="G769" s="303">
        <f>IF(D769="","",VLOOKUP(F769,'Plan Comptable Général Commenté'!$C$5:$D$570,2,0))</f>
      </c>
      <c r="H769" s="82"/>
      <c r="I769" s="281">
        <f>IF(H769="","",VLOOKUP(H769,'Comptes Analytiques'!$A$8:$B$51,2,0))</f>
      </c>
      <c r="J769" s="33"/>
      <c r="K769" s="84"/>
      <c r="L769" s="84"/>
      <c r="M769" s="305"/>
      <c r="N769" s="255">
        <f t="shared" si="104"/>
        <v>0</v>
      </c>
      <c r="O769" s="261">
        <f t="shared" si="105"/>
        <v>0</v>
      </c>
      <c r="P769" s="260">
        <f t="shared" si="100"/>
        <v>0</v>
      </c>
      <c r="Q769" s="261">
        <f t="shared" si="101"/>
        <v>0</v>
      </c>
      <c r="R769" s="260">
        <f t="shared" si="102"/>
        <v>0</v>
      </c>
      <c r="S769" s="261">
        <f t="shared" si="103"/>
        <v>0</v>
      </c>
      <c r="T769" s="258">
        <f t="shared" si="106"/>
        <v>0</v>
      </c>
      <c r="U769" s="259">
        <f t="shared" si="107"/>
        <v>0</v>
      </c>
    </row>
    <row r="770" spans="1:21" ht="20.25">
      <c r="A770" s="78"/>
      <c r="B770" s="270"/>
      <c r="C770" s="79"/>
      <c r="D770" s="80"/>
      <c r="E770" s="81"/>
      <c r="F770" s="31">
        <f t="shared" si="99"/>
      </c>
      <c r="G770" s="303">
        <f>IF(D770="","",VLOOKUP(F770,'Plan Comptable Général Commenté'!$C$5:$D$570,2,0))</f>
      </c>
      <c r="H770" s="82"/>
      <c r="I770" s="281">
        <f>IF(H770="","",VLOOKUP(H770,'Comptes Analytiques'!$A$8:$B$51,2,0))</f>
      </c>
      <c r="J770" s="33"/>
      <c r="K770" s="84"/>
      <c r="L770" s="84"/>
      <c r="M770" s="305"/>
      <c r="N770" s="255">
        <f t="shared" si="104"/>
        <v>0</v>
      </c>
      <c r="O770" s="261">
        <f t="shared" si="105"/>
        <v>0</v>
      </c>
      <c r="P770" s="260">
        <f t="shared" si="100"/>
        <v>0</v>
      </c>
      <c r="Q770" s="261">
        <f t="shared" si="101"/>
        <v>0</v>
      </c>
      <c r="R770" s="260">
        <f t="shared" si="102"/>
        <v>0</v>
      </c>
      <c r="S770" s="261">
        <f t="shared" si="103"/>
        <v>0</v>
      </c>
      <c r="T770" s="258">
        <f t="shared" si="106"/>
        <v>0</v>
      </c>
      <c r="U770" s="259">
        <f t="shared" si="107"/>
        <v>0</v>
      </c>
    </row>
    <row r="771" spans="1:21" ht="20.25">
      <c r="A771" s="78"/>
      <c r="B771" s="270"/>
      <c r="C771" s="79"/>
      <c r="D771" s="80"/>
      <c r="E771" s="81"/>
      <c r="F771" s="31">
        <f t="shared" si="99"/>
      </c>
      <c r="G771" s="303">
        <f>IF(D771="","",VLOOKUP(F771,'Plan Comptable Général Commenté'!$C$5:$D$570,2,0))</f>
      </c>
      <c r="H771" s="82"/>
      <c r="I771" s="281">
        <f>IF(H771="","",VLOOKUP(H771,'Comptes Analytiques'!$A$8:$B$51,2,0))</f>
      </c>
      <c r="J771" s="33"/>
      <c r="K771" s="84"/>
      <c r="L771" s="84"/>
      <c r="M771" s="305"/>
      <c r="N771" s="255">
        <f t="shared" si="104"/>
        <v>0</v>
      </c>
      <c r="O771" s="261">
        <f t="shared" si="105"/>
        <v>0</v>
      </c>
      <c r="P771" s="260">
        <f t="shared" si="100"/>
        <v>0</v>
      </c>
      <c r="Q771" s="261">
        <f t="shared" si="101"/>
        <v>0</v>
      </c>
      <c r="R771" s="260">
        <f t="shared" si="102"/>
        <v>0</v>
      </c>
      <c r="S771" s="261">
        <f t="shared" si="103"/>
        <v>0</v>
      </c>
      <c r="T771" s="258">
        <f t="shared" si="106"/>
        <v>0</v>
      </c>
      <c r="U771" s="259">
        <f t="shared" si="107"/>
        <v>0</v>
      </c>
    </row>
    <row r="772" spans="1:21" ht="20.25">
      <c r="A772" s="78"/>
      <c r="B772" s="270"/>
      <c r="C772" s="79"/>
      <c r="D772" s="80"/>
      <c r="E772" s="81"/>
      <c r="F772" s="31">
        <f t="shared" si="99"/>
      </c>
      <c r="G772" s="303">
        <f>IF(D772="","",VLOOKUP(F772,'Plan Comptable Général Commenté'!$C$5:$D$570,2,0))</f>
      </c>
      <c r="H772" s="82"/>
      <c r="I772" s="281">
        <f>IF(H772="","",VLOOKUP(H772,'Comptes Analytiques'!$A$8:$B$51,2,0))</f>
      </c>
      <c r="J772" s="33"/>
      <c r="K772" s="84"/>
      <c r="L772" s="84"/>
      <c r="M772" s="305"/>
      <c r="N772" s="255">
        <f t="shared" si="104"/>
        <v>0</v>
      </c>
      <c r="O772" s="261">
        <f t="shared" si="105"/>
        <v>0</v>
      </c>
      <c r="P772" s="260">
        <f t="shared" si="100"/>
        <v>0</v>
      </c>
      <c r="Q772" s="261">
        <f t="shared" si="101"/>
        <v>0</v>
      </c>
      <c r="R772" s="260">
        <f t="shared" si="102"/>
        <v>0</v>
      </c>
      <c r="S772" s="261">
        <f t="shared" si="103"/>
        <v>0</v>
      </c>
      <c r="T772" s="258">
        <f t="shared" si="106"/>
        <v>0</v>
      </c>
      <c r="U772" s="259">
        <f t="shared" si="107"/>
        <v>0</v>
      </c>
    </row>
    <row r="773" spans="1:21" ht="20.25">
      <c r="A773" s="78"/>
      <c r="B773" s="270"/>
      <c r="C773" s="79"/>
      <c r="D773" s="80"/>
      <c r="E773" s="81"/>
      <c r="F773" s="31">
        <f t="shared" si="99"/>
      </c>
      <c r="G773" s="303">
        <f>IF(D773="","",VLOOKUP(F773,'Plan Comptable Général Commenté'!$C$5:$D$570,2,0))</f>
      </c>
      <c r="H773" s="82"/>
      <c r="I773" s="281">
        <f>IF(H773="","",VLOOKUP(H773,'Comptes Analytiques'!$A$8:$B$51,2,0))</f>
      </c>
      <c r="J773" s="33"/>
      <c r="K773" s="84"/>
      <c r="L773" s="84"/>
      <c r="M773" s="305"/>
      <c r="N773" s="255">
        <f t="shared" si="104"/>
        <v>0</v>
      </c>
      <c r="O773" s="261">
        <f t="shared" si="105"/>
        <v>0</v>
      </c>
      <c r="P773" s="260">
        <f t="shared" si="100"/>
        <v>0</v>
      </c>
      <c r="Q773" s="261">
        <f t="shared" si="101"/>
        <v>0</v>
      </c>
      <c r="R773" s="260">
        <f t="shared" si="102"/>
        <v>0</v>
      </c>
      <c r="S773" s="261">
        <f t="shared" si="103"/>
        <v>0</v>
      </c>
      <c r="T773" s="258">
        <f t="shared" si="106"/>
        <v>0</v>
      </c>
      <c r="U773" s="259">
        <f t="shared" si="107"/>
        <v>0</v>
      </c>
    </row>
    <row r="774" spans="1:21" ht="20.25">
      <c r="A774" s="78"/>
      <c r="B774" s="270"/>
      <c r="C774" s="79"/>
      <c r="D774" s="80"/>
      <c r="E774" s="81"/>
      <c r="F774" s="31">
        <f t="shared" si="99"/>
      </c>
      <c r="G774" s="303">
        <f>IF(D774="","",VLOOKUP(F774,'Plan Comptable Général Commenté'!$C$5:$D$570,2,0))</f>
      </c>
      <c r="H774" s="82"/>
      <c r="I774" s="281">
        <f>IF(H774="","",VLOOKUP(H774,'Comptes Analytiques'!$A$8:$B$51,2,0))</f>
      </c>
      <c r="J774" s="33"/>
      <c r="K774" s="84"/>
      <c r="L774" s="84"/>
      <c r="M774" s="305"/>
      <c r="N774" s="255">
        <f t="shared" si="104"/>
        <v>0</v>
      </c>
      <c r="O774" s="261">
        <f t="shared" si="105"/>
        <v>0</v>
      </c>
      <c r="P774" s="260">
        <f t="shared" si="100"/>
        <v>0</v>
      </c>
      <c r="Q774" s="261">
        <f t="shared" si="101"/>
        <v>0</v>
      </c>
      <c r="R774" s="260">
        <f t="shared" si="102"/>
        <v>0</v>
      </c>
      <c r="S774" s="261">
        <f t="shared" si="103"/>
        <v>0</v>
      </c>
      <c r="T774" s="258">
        <f t="shared" si="106"/>
        <v>0</v>
      </c>
      <c r="U774" s="259">
        <f t="shared" si="107"/>
        <v>0</v>
      </c>
    </row>
    <row r="775" spans="1:21" ht="20.25">
      <c r="A775" s="78"/>
      <c r="B775" s="270"/>
      <c r="C775" s="79"/>
      <c r="D775" s="80"/>
      <c r="E775" s="81"/>
      <c r="F775" s="31">
        <f t="shared" si="99"/>
      </c>
      <c r="G775" s="303">
        <f>IF(D775="","",VLOOKUP(F775,'Plan Comptable Général Commenté'!$C$5:$D$570,2,0))</f>
      </c>
      <c r="H775" s="82"/>
      <c r="I775" s="281">
        <f>IF(H775="","",VLOOKUP(H775,'Comptes Analytiques'!$A$8:$B$51,2,0))</f>
      </c>
      <c r="J775" s="33"/>
      <c r="K775" s="84"/>
      <c r="L775" s="84"/>
      <c r="M775" s="305"/>
      <c r="N775" s="255">
        <f t="shared" si="104"/>
        <v>0</v>
      </c>
      <c r="O775" s="261">
        <f t="shared" si="105"/>
        <v>0</v>
      </c>
      <c r="P775" s="260">
        <f t="shared" si="100"/>
        <v>0</v>
      </c>
      <c r="Q775" s="261">
        <f t="shared" si="101"/>
        <v>0</v>
      </c>
      <c r="R775" s="260">
        <f t="shared" si="102"/>
        <v>0</v>
      </c>
      <c r="S775" s="261">
        <f t="shared" si="103"/>
        <v>0</v>
      </c>
      <c r="T775" s="258">
        <f t="shared" si="106"/>
        <v>0</v>
      </c>
      <c r="U775" s="259">
        <f t="shared" si="107"/>
        <v>0</v>
      </c>
    </row>
    <row r="776" spans="1:21" ht="20.25">
      <c r="A776" s="78"/>
      <c r="B776" s="270"/>
      <c r="C776" s="79"/>
      <c r="D776" s="80"/>
      <c r="E776" s="81"/>
      <c r="F776" s="31">
        <f t="shared" si="99"/>
      </c>
      <c r="G776" s="303">
        <f>IF(D776="","",VLOOKUP(F776,'Plan Comptable Général Commenté'!$C$5:$D$570,2,0))</f>
      </c>
      <c r="H776" s="82"/>
      <c r="I776" s="281">
        <f>IF(H776="","",VLOOKUP(H776,'Comptes Analytiques'!$A$8:$B$51,2,0))</f>
      </c>
      <c r="J776" s="33"/>
      <c r="K776" s="84"/>
      <c r="L776" s="84"/>
      <c r="M776" s="305"/>
      <c r="N776" s="255">
        <f t="shared" si="104"/>
        <v>0</v>
      </c>
      <c r="O776" s="261">
        <f t="shared" si="105"/>
        <v>0</v>
      </c>
      <c r="P776" s="260">
        <f t="shared" si="100"/>
        <v>0</v>
      </c>
      <c r="Q776" s="261">
        <f t="shared" si="101"/>
        <v>0</v>
      </c>
      <c r="R776" s="260">
        <f t="shared" si="102"/>
        <v>0</v>
      </c>
      <c r="S776" s="261">
        <f t="shared" si="103"/>
        <v>0</v>
      </c>
      <c r="T776" s="258">
        <f t="shared" si="106"/>
        <v>0</v>
      </c>
      <c r="U776" s="259">
        <f t="shared" si="107"/>
        <v>0</v>
      </c>
    </row>
    <row r="777" spans="1:21" ht="20.25">
      <c r="A777" s="78"/>
      <c r="B777" s="270"/>
      <c r="C777" s="79"/>
      <c r="D777" s="80"/>
      <c r="E777" s="81"/>
      <c r="F777" s="31">
        <f t="shared" si="99"/>
      </c>
      <c r="G777" s="303">
        <f>IF(D777="","",VLOOKUP(F777,'Plan Comptable Général Commenté'!$C$5:$D$570,2,0))</f>
      </c>
      <c r="H777" s="82"/>
      <c r="I777" s="281">
        <f>IF(H777="","",VLOOKUP(H777,'Comptes Analytiques'!$A$8:$B$51,2,0))</f>
      </c>
      <c r="J777" s="33"/>
      <c r="K777" s="84"/>
      <c r="L777" s="84"/>
      <c r="M777" s="305"/>
      <c r="N777" s="255">
        <f t="shared" si="104"/>
        <v>0</v>
      </c>
      <c r="O777" s="261">
        <f t="shared" si="105"/>
        <v>0</v>
      </c>
      <c r="P777" s="260">
        <f t="shared" si="100"/>
        <v>0</v>
      </c>
      <c r="Q777" s="261">
        <f t="shared" si="101"/>
        <v>0</v>
      </c>
      <c r="R777" s="260">
        <f t="shared" si="102"/>
        <v>0</v>
      </c>
      <c r="S777" s="261">
        <f t="shared" si="103"/>
        <v>0</v>
      </c>
      <c r="T777" s="258">
        <f t="shared" si="106"/>
        <v>0</v>
      </c>
      <c r="U777" s="259">
        <f t="shared" si="107"/>
        <v>0</v>
      </c>
    </row>
    <row r="778" spans="1:21" ht="20.25">
      <c r="A778" s="78"/>
      <c r="B778" s="270"/>
      <c r="C778" s="79"/>
      <c r="D778" s="80"/>
      <c r="E778" s="81"/>
      <c r="F778" s="31">
        <f aca="true" t="shared" si="108" ref="F778:F841">CONCATENATE(D778,E778)</f>
      </c>
      <c r="G778" s="303">
        <f>IF(D778="","",VLOOKUP(F778,'Plan Comptable Général Commenté'!$C$5:$D$570,2,0))</f>
      </c>
      <c r="H778" s="82"/>
      <c r="I778" s="281">
        <f>IF(H778="","",VLOOKUP(H778,'Comptes Analytiques'!$A$8:$B$51,2,0))</f>
      </c>
      <c r="J778" s="33"/>
      <c r="K778" s="84"/>
      <c r="L778" s="84"/>
      <c r="M778" s="305"/>
      <c r="N778" s="255">
        <f t="shared" si="104"/>
        <v>0</v>
      </c>
      <c r="O778" s="261">
        <f t="shared" si="105"/>
        <v>0</v>
      </c>
      <c r="P778" s="260">
        <f aca="true" t="shared" si="109" ref="P778:P841">IF(B778="C","",IF(B778="OD","",IF(B778="B1",IF(M778="*",K778,0),0)))</f>
        <v>0</v>
      </c>
      <c r="Q778" s="261">
        <f aca="true" t="shared" si="110" ref="Q778:Q841">IF(B778="C","",IF(B778="OD","",IF(B778="B1",IF(M778="*",L778,0),0)))</f>
        <v>0</v>
      </c>
      <c r="R778" s="260">
        <f aca="true" t="shared" si="111" ref="R778:R841">IF(B778="C","",IF(B778="OD","",IF(B778="B2",IF(M778="*",K778,0),0)))</f>
        <v>0</v>
      </c>
      <c r="S778" s="261">
        <f aca="true" t="shared" si="112" ref="S778:S841">IF(B778="C","",IF(B778="OD","",IF(B778="B2",IF(M778="*",L778,0),0)))</f>
        <v>0</v>
      </c>
      <c r="T778" s="258">
        <f t="shared" si="106"/>
        <v>0</v>
      </c>
      <c r="U778" s="259">
        <f t="shared" si="107"/>
        <v>0</v>
      </c>
    </row>
    <row r="779" spans="1:21" ht="20.25">
      <c r="A779" s="78"/>
      <c r="B779" s="270"/>
      <c r="C779" s="79"/>
      <c r="D779" s="80"/>
      <c r="E779" s="81"/>
      <c r="F779" s="31">
        <f t="shared" si="108"/>
      </c>
      <c r="G779" s="303">
        <f>IF(D779="","",VLOOKUP(F779,'Plan Comptable Général Commenté'!$C$5:$D$570,2,0))</f>
      </c>
      <c r="H779" s="82"/>
      <c r="I779" s="281">
        <f>IF(H779="","",VLOOKUP(H779,'Comptes Analytiques'!$A$8:$B$51,2,0))</f>
      </c>
      <c r="J779" s="33"/>
      <c r="K779" s="84"/>
      <c r="L779" s="84"/>
      <c r="M779" s="305"/>
      <c r="N779" s="255">
        <f aca="true" t="shared" si="113" ref="N779:N842">IF(B779="C","",IF(B779="OD","",IF(B779="B",IF(M779="*",K779,0),0)))</f>
        <v>0</v>
      </c>
      <c r="O779" s="261">
        <f aca="true" t="shared" si="114" ref="O779:O842">IF(B779="C","",IF(B779="OD","",IF(B779="B",IF(M779="*",L779,0),0)))</f>
        <v>0</v>
      </c>
      <c r="P779" s="260">
        <f t="shared" si="109"/>
        <v>0</v>
      </c>
      <c r="Q779" s="261">
        <f t="shared" si="110"/>
        <v>0</v>
      </c>
      <c r="R779" s="260">
        <f t="shared" si="111"/>
        <v>0</v>
      </c>
      <c r="S779" s="261">
        <f t="shared" si="112"/>
        <v>0</v>
      </c>
      <c r="T779" s="258">
        <f aca="true" t="shared" si="115" ref="T779:T842">IF(B779="C","",IF(B779="OD","",IF(B779="B3",IF(M779="*",K779,0),0)))</f>
        <v>0</v>
      </c>
      <c r="U779" s="259">
        <f aca="true" t="shared" si="116" ref="U779:U842">IF(B779="C","",IF(B779="OD","",IF(B779="B3",IF(M779="*",L779,0),0)))</f>
        <v>0</v>
      </c>
    </row>
    <row r="780" spans="1:21" ht="20.25">
      <c r="A780" s="78"/>
      <c r="B780" s="270"/>
      <c r="C780" s="79"/>
      <c r="D780" s="80"/>
      <c r="E780" s="81"/>
      <c r="F780" s="31">
        <f t="shared" si="108"/>
      </c>
      <c r="G780" s="303">
        <f>IF(D780="","",VLOOKUP(F780,'Plan Comptable Général Commenté'!$C$5:$D$570,2,0))</f>
      </c>
      <c r="H780" s="82"/>
      <c r="I780" s="281">
        <f>IF(H780="","",VLOOKUP(H780,'Comptes Analytiques'!$A$8:$B$51,2,0))</f>
      </c>
      <c r="J780" s="33"/>
      <c r="K780" s="84"/>
      <c r="L780" s="84"/>
      <c r="M780" s="305"/>
      <c r="N780" s="255">
        <f t="shared" si="113"/>
        <v>0</v>
      </c>
      <c r="O780" s="261">
        <f t="shared" si="114"/>
        <v>0</v>
      </c>
      <c r="P780" s="260">
        <f t="shared" si="109"/>
        <v>0</v>
      </c>
      <c r="Q780" s="261">
        <f t="shared" si="110"/>
        <v>0</v>
      </c>
      <c r="R780" s="260">
        <f t="shared" si="111"/>
        <v>0</v>
      </c>
      <c r="S780" s="261">
        <f t="shared" si="112"/>
        <v>0</v>
      </c>
      <c r="T780" s="258">
        <f t="shared" si="115"/>
        <v>0</v>
      </c>
      <c r="U780" s="259">
        <f t="shared" si="116"/>
        <v>0</v>
      </c>
    </row>
    <row r="781" spans="1:21" ht="20.25">
      <c r="A781" s="78"/>
      <c r="B781" s="270"/>
      <c r="C781" s="79"/>
      <c r="D781" s="80"/>
      <c r="E781" s="81"/>
      <c r="F781" s="31">
        <f t="shared" si="108"/>
      </c>
      <c r="G781" s="303">
        <f>IF(D781="","",VLOOKUP(F781,'Plan Comptable Général Commenté'!$C$5:$D$570,2,0))</f>
      </c>
      <c r="H781" s="82"/>
      <c r="I781" s="281">
        <f>IF(H781="","",VLOOKUP(H781,'Comptes Analytiques'!$A$8:$B$51,2,0))</f>
      </c>
      <c r="J781" s="33"/>
      <c r="K781" s="84"/>
      <c r="L781" s="84"/>
      <c r="M781" s="305"/>
      <c r="N781" s="255">
        <f t="shared" si="113"/>
        <v>0</v>
      </c>
      <c r="O781" s="261">
        <f t="shared" si="114"/>
        <v>0</v>
      </c>
      <c r="P781" s="260">
        <f t="shared" si="109"/>
        <v>0</v>
      </c>
      <c r="Q781" s="261">
        <f t="shared" si="110"/>
        <v>0</v>
      </c>
      <c r="R781" s="260">
        <f t="shared" si="111"/>
        <v>0</v>
      </c>
      <c r="S781" s="261">
        <f t="shared" si="112"/>
        <v>0</v>
      </c>
      <c r="T781" s="258">
        <f t="shared" si="115"/>
        <v>0</v>
      </c>
      <c r="U781" s="259">
        <f t="shared" si="116"/>
        <v>0</v>
      </c>
    </row>
    <row r="782" spans="1:21" ht="20.25">
      <c r="A782" s="78"/>
      <c r="B782" s="270"/>
      <c r="C782" s="79"/>
      <c r="D782" s="80"/>
      <c r="E782" s="81"/>
      <c r="F782" s="31">
        <f t="shared" si="108"/>
      </c>
      <c r="G782" s="303">
        <f>IF(D782="","",VLOOKUP(F782,'Plan Comptable Général Commenté'!$C$5:$D$570,2,0))</f>
      </c>
      <c r="H782" s="82"/>
      <c r="I782" s="281">
        <f>IF(H782="","",VLOOKUP(H782,'Comptes Analytiques'!$A$8:$B$51,2,0))</f>
      </c>
      <c r="J782" s="33"/>
      <c r="K782" s="84"/>
      <c r="L782" s="84"/>
      <c r="M782" s="305"/>
      <c r="N782" s="255">
        <f t="shared" si="113"/>
        <v>0</v>
      </c>
      <c r="O782" s="261">
        <f t="shared" si="114"/>
        <v>0</v>
      </c>
      <c r="P782" s="260">
        <f t="shared" si="109"/>
        <v>0</v>
      </c>
      <c r="Q782" s="261">
        <f t="shared" si="110"/>
        <v>0</v>
      </c>
      <c r="R782" s="260">
        <f t="shared" si="111"/>
        <v>0</v>
      </c>
      <c r="S782" s="261">
        <f t="shared" si="112"/>
        <v>0</v>
      </c>
      <c r="T782" s="258">
        <f t="shared" si="115"/>
        <v>0</v>
      </c>
      <c r="U782" s="259">
        <f t="shared" si="116"/>
        <v>0</v>
      </c>
    </row>
    <row r="783" spans="1:21" ht="20.25">
      <c r="A783" s="78"/>
      <c r="B783" s="270"/>
      <c r="C783" s="79"/>
      <c r="D783" s="80"/>
      <c r="E783" s="81"/>
      <c r="F783" s="31">
        <f t="shared" si="108"/>
      </c>
      <c r="G783" s="303">
        <f>IF(D783="","",VLOOKUP(F783,'Plan Comptable Général Commenté'!$C$5:$D$570,2,0))</f>
      </c>
      <c r="H783" s="82"/>
      <c r="I783" s="281">
        <f>IF(H783="","",VLOOKUP(H783,'Comptes Analytiques'!$A$8:$B$51,2,0))</f>
      </c>
      <c r="J783" s="33"/>
      <c r="K783" s="84"/>
      <c r="L783" s="84"/>
      <c r="M783" s="305"/>
      <c r="N783" s="255">
        <f t="shared" si="113"/>
        <v>0</v>
      </c>
      <c r="O783" s="261">
        <f t="shared" si="114"/>
        <v>0</v>
      </c>
      <c r="P783" s="260">
        <f t="shared" si="109"/>
        <v>0</v>
      </c>
      <c r="Q783" s="261">
        <f t="shared" si="110"/>
        <v>0</v>
      </c>
      <c r="R783" s="260">
        <f t="shared" si="111"/>
        <v>0</v>
      </c>
      <c r="S783" s="261">
        <f t="shared" si="112"/>
        <v>0</v>
      </c>
      <c r="T783" s="258">
        <f t="shared" si="115"/>
        <v>0</v>
      </c>
      <c r="U783" s="259">
        <f t="shared" si="116"/>
        <v>0</v>
      </c>
    </row>
    <row r="784" spans="1:21" ht="20.25">
      <c r="A784" s="78"/>
      <c r="B784" s="270"/>
      <c r="C784" s="79"/>
      <c r="D784" s="80"/>
      <c r="E784" s="81"/>
      <c r="F784" s="31">
        <f t="shared" si="108"/>
      </c>
      <c r="G784" s="303">
        <f>IF(D784="","",VLOOKUP(F784,'Plan Comptable Général Commenté'!$C$5:$D$570,2,0))</f>
      </c>
      <c r="H784" s="82"/>
      <c r="I784" s="281">
        <f>IF(H784="","",VLOOKUP(H784,'Comptes Analytiques'!$A$8:$B$51,2,0))</f>
      </c>
      <c r="J784" s="33"/>
      <c r="K784" s="84"/>
      <c r="L784" s="84"/>
      <c r="M784" s="305"/>
      <c r="N784" s="255">
        <f t="shared" si="113"/>
        <v>0</v>
      </c>
      <c r="O784" s="261">
        <f t="shared" si="114"/>
        <v>0</v>
      </c>
      <c r="P784" s="260">
        <f t="shared" si="109"/>
        <v>0</v>
      </c>
      <c r="Q784" s="261">
        <f t="shared" si="110"/>
        <v>0</v>
      </c>
      <c r="R784" s="260">
        <f t="shared" si="111"/>
        <v>0</v>
      </c>
      <c r="S784" s="261">
        <f t="shared" si="112"/>
        <v>0</v>
      </c>
      <c r="T784" s="258">
        <f t="shared" si="115"/>
        <v>0</v>
      </c>
      <c r="U784" s="259">
        <f t="shared" si="116"/>
        <v>0</v>
      </c>
    </row>
    <row r="785" spans="1:21" ht="20.25">
      <c r="A785" s="78"/>
      <c r="B785" s="270"/>
      <c r="C785" s="79"/>
      <c r="D785" s="80"/>
      <c r="E785" s="81"/>
      <c r="F785" s="31">
        <f t="shared" si="108"/>
      </c>
      <c r="G785" s="303">
        <f>IF(D785="","",VLOOKUP(F785,'Plan Comptable Général Commenté'!$C$5:$D$570,2,0))</f>
      </c>
      <c r="H785" s="82"/>
      <c r="I785" s="281">
        <f>IF(H785="","",VLOOKUP(H785,'Comptes Analytiques'!$A$8:$B$51,2,0))</f>
      </c>
      <c r="J785" s="33"/>
      <c r="K785" s="84"/>
      <c r="L785" s="84"/>
      <c r="M785" s="305"/>
      <c r="N785" s="255">
        <f t="shared" si="113"/>
        <v>0</v>
      </c>
      <c r="O785" s="261">
        <f t="shared" si="114"/>
        <v>0</v>
      </c>
      <c r="P785" s="260">
        <f t="shared" si="109"/>
        <v>0</v>
      </c>
      <c r="Q785" s="261">
        <f t="shared" si="110"/>
        <v>0</v>
      </c>
      <c r="R785" s="260">
        <f t="shared" si="111"/>
        <v>0</v>
      </c>
      <c r="S785" s="261">
        <f t="shared" si="112"/>
        <v>0</v>
      </c>
      <c r="T785" s="258">
        <f t="shared" si="115"/>
        <v>0</v>
      </c>
      <c r="U785" s="259">
        <f t="shared" si="116"/>
        <v>0</v>
      </c>
    </row>
    <row r="786" spans="1:21" ht="20.25">
      <c r="A786" s="78"/>
      <c r="B786" s="270"/>
      <c r="C786" s="79"/>
      <c r="D786" s="80"/>
      <c r="E786" s="81"/>
      <c r="F786" s="31">
        <f t="shared" si="108"/>
      </c>
      <c r="G786" s="303">
        <f>IF(D786="","",VLOOKUP(F786,'Plan Comptable Général Commenté'!$C$5:$D$570,2,0))</f>
      </c>
      <c r="H786" s="82"/>
      <c r="I786" s="281">
        <f>IF(H786="","",VLOOKUP(H786,'Comptes Analytiques'!$A$8:$B$51,2,0))</f>
      </c>
      <c r="J786" s="33"/>
      <c r="K786" s="84"/>
      <c r="L786" s="84"/>
      <c r="M786" s="305"/>
      <c r="N786" s="255">
        <f t="shared" si="113"/>
        <v>0</v>
      </c>
      <c r="O786" s="261">
        <f t="shared" si="114"/>
        <v>0</v>
      </c>
      <c r="P786" s="260">
        <f t="shared" si="109"/>
        <v>0</v>
      </c>
      <c r="Q786" s="261">
        <f t="shared" si="110"/>
        <v>0</v>
      </c>
      <c r="R786" s="260">
        <f t="shared" si="111"/>
        <v>0</v>
      </c>
      <c r="S786" s="261">
        <f t="shared" si="112"/>
        <v>0</v>
      </c>
      <c r="T786" s="258">
        <f t="shared" si="115"/>
        <v>0</v>
      </c>
      <c r="U786" s="259">
        <f t="shared" si="116"/>
        <v>0</v>
      </c>
    </row>
    <row r="787" spans="1:21" ht="20.25">
      <c r="A787" s="78"/>
      <c r="B787" s="270"/>
      <c r="C787" s="79"/>
      <c r="D787" s="80"/>
      <c r="E787" s="81"/>
      <c r="F787" s="31">
        <f t="shared" si="108"/>
      </c>
      <c r="G787" s="303">
        <f>IF(D787="","",VLOOKUP(F787,'Plan Comptable Général Commenté'!$C$5:$D$570,2,0))</f>
      </c>
      <c r="H787" s="82"/>
      <c r="I787" s="281">
        <f>IF(H787="","",VLOOKUP(H787,'Comptes Analytiques'!$A$8:$B$51,2,0))</f>
      </c>
      <c r="J787" s="33"/>
      <c r="K787" s="84"/>
      <c r="L787" s="84"/>
      <c r="M787" s="305"/>
      <c r="N787" s="255">
        <f t="shared" si="113"/>
        <v>0</v>
      </c>
      <c r="O787" s="261">
        <f t="shared" si="114"/>
        <v>0</v>
      </c>
      <c r="P787" s="260">
        <f t="shared" si="109"/>
        <v>0</v>
      </c>
      <c r="Q787" s="261">
        <f t="shared" si="110"/>
        <v>0</v>
      </c>
      <c r="R787" s="260">
        <f t="shared" si="111"/>
        <v>0</v>
      </c>
      <c r="S787" s="261">
        <f t="shared" si="112"/>
        <v>0</v>
      </c>
      <c r="T787" s="258">
        <f t="shared" si="115"/>
        <v>0</v>
      </c>
      <c r="U787" s="259">
        <f t="shared" si="116"/>
        <v>0</v>
      </c>
    </row>
    <row r="788" spans="1:21" ht="20.25">
      <c r="A788" s="78"/>
      <c r="B788" s="270"/>
      <c r="C788" s="79"/>
      <c r="D788" s="80"/>
      <c r="E788" s="81"/>
      <c r="F788" s="31">
        <f t="shared" si="108"/>
      </c>
      <c r="G788" s="303">
        <f>IF(D788="","",VLOOKUP(F788,'Plan Comptable Général Commenté'!$C$5:$D$570,2,0))</f>
      </c>
      <c r="H788" s="82"/>
      <c r="I788" s="281">
        <f>IF(H788="","",VLOOKUP(H788,'Comptes Analytiques'!$A$8:$B$51,2,0))</f>
      </c>
      <c r="J788" s="33"/>
      <c r="K788" s="84"/>
      <c r="L788" s="84"/>
      <c r="M788" s="305"/>
      <c r="N788" s="255">
        <f t="shared" si="113"/>
        <v>0</v>
      </c>
      <c r="O788" s="261">
        <f t="shared" si="114"/>
        <v>0</v>
      </c>
      <c r="P788" s="260">
        <f t="shared" si="109"/>
        <v>0</v>
      </c>
      <c r="Q788" s="261">
        <f t="shared" si="110"/>
        <v>0</v>
      </c>
      <c r="R788" s="260">
        <f t="shared" si="111"/>
        <v>0</v>
      </c>
      <c r="S788" s="261">
        <f t="shared" si="112"/>
        <v>0</v>
      </c>
      <c r="T788" s="258">
        <f t="shared" si="115"/>
        <v>0</v>
      </c>
      <c r="U788" s="259">
        <f t="shared" si="116"/>
        <v>0</v>
      </c>
    </row>
    <row r="789" spans="1:21" ht="20.25">
      <c r="A789" s="78"/>
      <c r="B789" s="270"/>
      <c r="C789" s="79"/>
      <c r="D789" s="80"/>
      <c r="E789" s="81"/>
      <c r="F789" s="31">
        <f t="shared" si="108"/>
      </c>
      <c r="G789" s="303">
        <f>IF(D789="","",VLOOKUP(F789,'Plan Comptable Général Commenté'!$C$5:$D$570,2,0))</f>
      </c>
      <c r="H789" s="82"/>
      <c r="I789" s="281">
        <f>IF(H789="","",VLOOKUP(H789,'Comptes Analytiques'!$A$8:$B$51,2,0))</f>
      </c>
      <c r="J789" s="33"/>
      <c r="K789" s="84"/>
      <c r="L789" s="84"/>
      <c r="M789" s="305"/>
      <c r="N789" s="255">
        <f t="shared" si="113"/>
        <v>0</v>
      </c>
      <c r="O789" s="261">
        <f t="shared" si="114"/>
        <v>0</v>
      </c>
      <c r="P789" s="260">
        <f t="shared" si="109"/>
        <v>0</v>
      </c>
      <c r="Q789" s="261">
        <f t="shared" si="110"/>
        <v>0</v>
      </c>
      <c r="R789" s="260">
        <f t="shared" si="111"/>
        <v>0</v>
      </c>
      <c r="S789" s="261">
        <f t="shared" si="112"/>
        <v>0</v>
      </c>
      <c r="T789" s="258">
        <f t="shared" si="115"/>
        <v>0</v>
      </c>
      <c r="U789" s="259">
        <f t="shared" si="116"/>
        <v>0</v>
      </c>
    </row>
    <row r="790" spans="1:21" ht="20.25">
      <c r="A790" s="78"/>
      <c r="B790" s="270"/>
      <c r="C790" s="79"/>
      <c r="D790" s="80"/>
      <c r="E790" s="81"/>
      <c r="F790" s="31">
        <f t="shared" si="108"/>
      </c>
      <c r="G790" s="303">
        <f>IF(D790="","",VLOOKUP(F790,'Plan Comptable Général Commenté'!$C$5:$D$570,2,0))</f>
      </c>
      <c r="H790" s="82"/>
      <c r="I790" s="281">
        <f>IF(H790="","",VLOOKUP(H790,'Comptes Analytiques'!$A$8:$B$51,2,0))</f>
      </c>
      <c r="J790" s="33"/>
      <c r="K790" s="84"/>
      <c r="L790" s="84"/>
      <c r="M790" s="305"/>
      <c r="N790" s="255">
        <f t="shared" si="113"/>
        <v>0</v>
      </c>
      <c r="O790" s="261">
        <f t="shared" si="114"/>
        <v>0</v>
      </c>
      <c r="P790" s="260">
        <f t="shared" si="109"/>
        <v>0</v>
      </c>
      <c r="Q790" s="261">
        <f t="shared" si="110"/>
        <v>0</v>
      </c>
      <c r="R790" s="260">
        <f t="shared" si="111"/>
        <v>0</v>
      </c>
      <c r="S790" s="261">
        <f t="shared" si="112"/>
        <v>0</v>
      </c>
      <c r="T790" s="258">
        <f t="shared" si="115"/>
        <v>0</v>
      </c>
      <c r="U790" s="259">
        <f t="shared" si="116"/>
        <v>0</v>
      </c>
    </row>
    <row r="791" spans="1:21" ht="20.25">
      <c r="A791" s="78"/>
      <c r="B791" s="270"/>
      <c r="C791" s="79"/>
      <c r="D791" s="80"/>
      <c r="E791" s="81"/>
      <c r="F791" s="31">
        <f t="shared" si="108"/>
      </c>
      <c r="G791" s="303">
        <f>IF(D791="","",VLOOKUP(F791,'Plan Comptable Général Commenté'!$C$5:$D$570,2,0))</f>
      </c>
      <c r="H791" s="82"/>
      <c r="I791" s="281">
        <f>IF(H791="","",VLOOKUP(H791,'Comptes Analytiques'!$A$8:$B$51,2,0))</f>
      </c>
      <c r="J791" s="33"/>
      <c r="K791" s="84"/>
      <c r="L791" s="84"/>
      <c r="M791" s="305"/>
      <c r="N791" s="255">
        <f t="shared" si="113"/>
        <v>0</v>
      </c>
      <c r="O791" s="261">
        <f t="shared" si="114"/>
        <v>0</v>
      </c>
      <c r="P791" s="260">
        <f t="shared" si="109"/>
        <v>0</v>
      </c>
      <c r="Q791" s="261">
        <f t="shared" si="110"/>
        <v>0</v>
      </c>
      <c r="R791" s="260">
        <f t="shared" si="111"/>
        <v>0</v>
      </c>
      <c r="S791" s="261">
        <f t="shared" si="112"/>
        <v>0</v>
      </c>
      <c r="T791" s="258">
        <f t="shared" si="115"/>
        <v>0</v>
      </c>
      <c r="U791" s="259">
        <f t="shared" si="116"/>
        <v>0</v>
      </c>
    </row>
    <row r="792" spans="1:21" ht="20.25">
      <c r="A792" s="78"/>
      <c r="B792" s="270"/>
      <c r="C792" s="79"/>
      <c r="D792" s="80"/>
      <c r="E792" s="81"/>
      <c r="F792" s="31">
        <f t="shared" si="108"/>
      </c>
      <c r="G792" s="303">
        <f>IF(D792="","",VLOOKUP(F792,'Plan Comptable Général Commenté'!$C$5:$D$570,2,0))</f>
      </c>
      <c r="H792" s="82"/>
      <c r="I792" s="281">
        <f>IF(H792="","",VLOOKUP(H792,'Comptes Analytiques'!$A$8:$B$51,2,0))</f>
      </c>
      <c r="J792" s="33"/>
      <c r="K792" s="84"/>
      <c r="L792" s="84"/>
      <c r="M792" s="305"/>
      <c r="N792" s="255">
        <f t="shared" si="113"/>
        <v>0</v>
      </c>
      <c r="O792" s="261">
        <f t="shared" si="114"/>
        <v>0</v>
      </c>
      <c r="P792" s="260">
        <f t="shared" si="109"/>
        <v>0</v>
      </c>
      <c r="Q792" s="261">
        <f t="shared" si="110"/>
        <v>0</v>
      </c>
      <c r="R792" s="260">
        <f t="shared" si="111"/>
        <v>0</v>
      </c>
      <c r="S792" s="261">
        <f t="shared" si="112"/>
        <v>0</v>
      </c>
      <c r="T792" s="258">
        <f t="shared" si="115"/>
        <v>0</v>
      </c>
      <c r="U792" s="259">
        <f t="shared" si="116"/>
        <v>0</v>
      </c>
    </row>
    <row r="793" spans="1:21" ht="20.25">
      <c r="A793" s="78"/>
      <c r="B793" s="270"/>
      <c r="C793" s="79"/>
      <c r="D793" s="80"/>
      <c r="E793" s="81"/>
      <c r="F793" s="31">
        <f t="shared" si="108"/>
      </c>
      <c r="G793" s="303">
        <f>IF(D793="","",VLOOKUP(F793,'Plan Comptable Général Commenté'!$C$5:$D$570,2,0))</f>
      </c>
      <c r="H793" s="82"/>
      <c r="I793" s="281">
        <f>IF(H793="","",VLOOKUP(H793,'Comptes Analytiques'!$A$8:$B$51,2,0))</f>
      </c>
      <c r="J793" s="33"/>
      <c r="K793" s="84"/>
      <c r="L793" s="84"/>
      <c r="M793" s="305"/>
      <c r="N793" s="255">
        <f t="shared" si="113"/>
        <v>0</v>
      </c>
      <c r="O793" s="261">
        <f t="shared" si="114"/>
        <v>0</v>
      </c>
      <c r="P793" s="260">
        <f t="shared" si="109"/>
        <v>0</v>
      </c>
      <c r="Q793" s="261">
        <f t="shared" si="110"/>
        <v>0</v>
      </c>
      <c r="R793" s="260">
        <f t="shared" si="111"/>
        <v>0</v>
      </c>
      <c r="S793" s="261">
        <f t="shared" si="112"/>
        <v>0</v>
      </c>
      <c r="T793" s="258">
        <f t="shared" si="115"/>
        <v>0</v>
      </c>
      <c r="U793" s="259">
        <f t="shared" si="116"/>
        <v>0</v>
      </c>
    </row>
    <row r="794" spans="1:21" ht="20.25">
      <c r="A794" s="78"/>
      <c r="B794" s="270"/>
      <c r="C794" s="79"/>
      <c r="D794" s="80"/>
      <c r="E794" s="81"/>
      <c r="F794" s="31">
        <f t="shared" si="108"/>
      </c>
      <c r="G794" s="303">
        <f>IF(D794="","",VLOOKUP(F794,'Plan Comptable Général Commenté'!$C$5:$D$570,2,0))</f>
      </c>
      <c r="H794" s="82"/>
      <c r="I794" s="281">
        <f>IF(H794="","",VLOOKUP(H794,'Comptes Analytiques'!$A$8:$B$51,2,0))</f>
      </c>
      <c r="J794" s="33"/>
      <c r="K794" s="84"/>
      <c r="L794" s="84"/>
      <c r="M794" s="305"/>
      <c r="N794" s="255">
        <f t="shared" si="113"/>
        <v>0</v>
      </c>
      <c r="O794" s="261">
        <f t="shared" si="114"/>
        <v>0</v>
      </c>
      <c r="P794" s="260">
        <f t="shared" si="109"/>
        <v>0</v>
      </c>
      <c r="Q794" s="261">
        <f t="shared" si="110"/>
        <v>0</v>
      </c>
      <c r="R794" s="260">
        <f t="shared" si="111"/>
        <v>0</v>
      </c>
      <c r="S794" s="261">
        <f t="shared" si="112"/>
        <v>0</v>
      </c>
      <c r="T794" s="258">
        <f t="shared" si="115"/>
        <v>0</v>
      </c>
      <c r="U794" s="259">
        <f t="shared" si="116"/>
        <v>0</v>
      </c>
    </row>
    <row r="795" spans="1:21" ht="20.25">
      <c r="A795" s="78"/>
      <c r="B795" s="270"/>
      <c r="C795" s="79"/>
      <c r="D795" s="80"/>
      <c r="E795" s="81"/>
      <c r="F795" s="31">
        <f t="shared" si="108"/>
      </c>
      <c r="G795" s="303">
        <f>IF(D795="","",VLOOKUP(F795,'Plan Comptable Général Commenté'!$C$5:$D$570,2,0))</f>
      </c>
      <c r="H795" s="82"/>
      <c r="I795" s="281">
        <f>IF(H795="","",VLOOKUP(H795,'Comptes Analytiques'!$A$8:$B$51,2,0))</f>
      </c>
      <c r="J795" s="33"/>
      <c r="K795" s="84"/>
      <c r="L795" s="84"/>
      <c r="M795" s="305"/>
      <c r="N795" s="255">
        <f t="shared" si="113"/>
        <v>0</v>
      </c>
      <c r="O795" s="261">
        <f t="shared" si="114"/>
        <v>0</v>
      </c>
      <c r="P795" s="260">
        <f t="shared" si="109"/>
        <v>0</v>
      </c>
      <c r="Q795" s="261">
        <f t="shared" si="110"/>
        <v>0</v>
      </c>
      <c r="R795" s="260">
        <f t="shared" si="111"/>
        <v>0</v>
      </c>
      <c r="S795" s="261">
        <f t="shared" si="112"/>
        <v>0</v>
      </c>
      <c r="T795" s="258">
        <f t="shared" si="115"/>
        <v>0</v>
      </c>
      <c r="U795" s="259">
        <f t="shared" si="116"/>
        <v>0</v>
      </c>
    </row>
    <row r="796" spans="1:21" ht="20.25">
      <c r="A796" s="78"/>
      <c r="B796" s="270"/>
      <c r="C796" s="79"/>
      <c r="D796" s="80"/>
      <c r="E796" s="81"/>
      <c r="F796" s="31">
        <f t="shared" si="108"/>
      </c>
      <c r="G796" s="303">
        <f>IF(D796="","",VLOOKUP(F796,'Plan Comptable Général Commenté'!$C$5:$D$570,2,0))</f>
      </c>
      <c r="H796" s="82"/>
      <c r="I796" s="281">
        <f>IF(H796="","",VLOOKUP(H796,'Comptes Analytiques'!$A$8:$B$51,2,0))</f>
      </c>
      <c r="J796" s="33"/>
      <c r="K796" s="84"/>
      <c r="L796" s="84"/>
      <c r="M796" s="305"/>
      <c r="N796" s="255">
        <f t="shared" si="113"/>
        <v>0</v>
      </c>
      <c r="O796" s="261">
        <f t="shared" si="114"/>
        <v>0</v>
      </c>
      <c r="P796" s="260">
        <f t="shared" si="109"/>
        <v>0</v>
      </c>
      <c r="Q796" s="261">
        <f t="shared" si="110"/>
        <v>0</v>
      </c>
      <c r="R796" s="260">
        <f t="shared" si="111"/>
        <v>0</v>
      </c>
      <c r="S796" s="261">
        <f t="shared" si="112"/>
        <v>0</v>
      </c>
      <c r="T796" s="258">
        <f t="shared" si="115"/>
        <v>0</v>
      </c>
      <c r="U796" s="259">
        <f t="shared" si="116"/>
        <v>0</v>
      </c>
    </row>
    <row r="797" spans="1:21" ht="20.25">
      <c r="A797" s="78"/>
      <c r="B797" s="270"/>
      <c r="C797" s="79"/>
      <c r="D797" s="80"/>
      <c r="E797" s="81"/>
      <c r="F797" s="31">
        <f t="shared" si="108"/>
      </c>
      <c r="G797" s="303">
        <f>IF(D797="","",VLOOKUP(F797,'Plan Comptable Général Commenté'!$C$5:$D$570,2,0))</f>
      </c>
      <c r="H797" s="82"/>
      <c r="I797" s="281">
        <f>IF(H797="","",VLOOKUP(H797,'Comptes Analytiques'!$A$8:$B$51,2,0))</f>
      </c>
      <c r="J797" s="33"/>
      <c r="K797" s="84"/>
      <c r="L797" s="84"/>
      <c r="M797" s="305"/>
      <c r="N797" s="255">
        <f t="shared" si="113"/>
        <v>0</v>
      </c>
      <c r="O797" s="261">
        <f t="shared" si="114"/>
        <v>0</v>
      </c>
      <c r="P797" s="260">
        <f t="shared" si="109"/>
        <v>0</v>
      </c>
      <c r="Q797" s="261">
        <f t="shared" si="110"/>
        <v>0</v>
      </c>
      <c r="R797" s="260">
        <f t="shared" si="111"/>
        <v>0</v>
      </c>
      <c r="S797" s="261">
        <f t="shared" si="112"/>
        <v>0</v>
      </c>
      <c r="T797" s="258">
        <f t="shared" si="115"/>
        <v>0</v>
      </c>
      <c r="U797" s="259">
        <f t="shared" si="116"/>
        <v>0</v>
      </c>
    </row>
    <row r="798" spans="1:21" ht="20.25">
      <c r="A798" s="78"/>
      <c r="B798" s="270"/>
      <c r="C798" s="79"/>
      <c r="D798" s="80"/>
      <c r="E798" s="81"/>
      <c r="F798" s="31">
        <f t="shared" si="108"/>
      </c>
      <c r="G798" s="303">
        <f>IF(D798="","",VLOOKUP(F798,'Plan Comptable Général Commenté'!$C$5:$D$570,2,0))</f>
      </c>
      <c r="H798" s="82"/>
      <c r="I798" s="281">
        <f>IF(H798="","",VLOOKUP(H798,'Comptes Analytiques'!$A$8:$B$51,2,0))</f>
      </c>
      <c r="J798" s="33"/>
      <c r="K798" s="84"/>
      <c r="L798" s="84"/>
      <c r="M798" s="305"/>
      <c r="N798" s="255">
        <f t="shared" si="113"/>
        <v>0</v>
      </c>
      <c r="O798" s="261">
        <f t="shared" si="114"/>
        <v>0</v>
      </c>
      <c r="P798" s="260">
        <f t="shared" si="109"/>
        <v>0</v>
      </c>
      <c r="Q798" s="261">
        <f t="shared" si="110"/>
        <v>0</v>
      </c>
      <c r="R798" s="260">
        <f t="shared" si="111"/>
        <v>0</v>
      </c>
      <c r="S798" s="261">
        <f t="shared" si="112"/>
        <v>0</v>
      </c>
      <c r="T798" s="258">
        <f t="shared" si="115"/>
        <v>0</v>
      </c>
      <c r="U798" s="259">
        <f t="shared" si="116"/>
        <v>0</v>
      </c>
    </row>
    <row r="799" spans="1:21" ht="20.25">
      <c r="A799" s="78"/>
      <c r="B799" s="270"/>
      <c r="C799" s="79"/>
      <c r="D799" s="80"/>
      <c r="E799" s="81"/>
      <c r="F799" s="31">
        <f t="shared" si="108"/>
      </c>
      <c r="G799" s="303">
        <f>IF(D799="","",VLOOKUP(F799,'Plan Comptable Général Commenté'!$C$5:$D$570,2,0))</f>
      </c>
      <c r="H799" s="82"/>
      <c r="I799" s="281">
        <f>IF(H799="","",VLOOKUP(H799,'Comptes Analytiques'!$A$8:$B$51,2,0))</f>
      </c>
      <c r="J799" s="33"/>
      <c r="K799" s="84"/>
      <c r="L799" s="84"/>
      <c r="M799" s="305"/>
      <c r="N799" s="255">
        <f t="shared" si="113"/>
        <v>0</v>
      </c>
      <c r="O799" s="261">
        <f t="shared" si="114"/>
        <v>0</v>
      </c>
      <c r="P799" s="260">
        <f t="shared" si="109"/>
        <v>0</v>
      </c>
      <c r="Q799" s="261">
        <f t="shared" si="110"/>
        <v>0</v>
      </c>
      <c r="R799" s="260">
        <f t="shared" si="111"/>
        <v>0</v>
      </c>
      <c r="S799" s="261">
        <f t="shared" si="112"/>
        <v>0</v>
      </c>
      <c r="T799" s="258">
        <f t="shared" si="115"/>
        <v>0</v>
      </c>
      <c r="U799" s="259">
        <f t="shared" si="116"/>
        <v>0</v>
      </c>
    </row>
    <row r="800" spans="1:21" ht="20.25">
      <c r="A800" s="78"/>
      <c r="B800" s="270"/>
      <c r="C800" s="79"/>
      <c r="D800" s="80"/>
      <c r="E800" s="81"/>
      <c r="F800" s="31">
        <f t="shared" si="108"/>
      </c>
      <c r="G800" s="303">
        <f>IF(D800="","",VLOOKUP(F800,'Plan Comptable Général Commenté'!$C$5:$D$570,2,0))</f>
      </c>
      <c r="H800" s="82"/>
      <c r="I800" s="281">
        <f>IF(H800="","",VLOOKUP(H800,'Comptes Analytiques'!$A$8:$B$51,2,0))</f>
      </c>
      <c r="J800" s="33"/>
      <c r="K800" s="84"/>
      <c r="L800" s="84"/>
      <c r="M800" s="305"/>
      <c r="N800" s="255">
        <f t="shared" si="113"/>
        <v>0</v>
      </c>
      <c r="O800" s="261">
        <f t="shared" si="114"/>
        <v>0</v>
      </c>
      <c r="P800" s="260">
        <f t="shared" si="109"/>
        <v>0</v>
      </c>
      <c r="Q800" s="261">
        <f t="shared" si="110"/>
        <v>0</v>
      </c>
      <c r="R800" s="260">
        <f t="shared" si="111"/>
        <v>0</v>
      </c>
      <c r="S800" s="261">
        <f t="shared" si="112"/>
        <v>0</v>
      </c>
      <c r="T800" s="258">
        <f t="shared" si="115"/>
        <v>0</v>
      </c>
      <c r="U800" s="259">
        <f t="shared" si="116"/>
        <v>0</v>
      </c>
    </row>
    <row r="801" spans="1:21" ht="20.25">
      <c r="A801" s="78"/>
      <c r="B801" s="270"/>
      <c r="C801" s="79"/>
      <c r="D801" s="80"/>
      <c r="E801" s="81"/>
      <c r="F801" s="31">
        <f t="shared" si="108"/>
      </c>
      <c r="G801" s="303">
        <f>IF(D801="","",VLOOKUP(F801,'Plan Comptable Général Commenté'!$C$5:$D$570,2,0))</f>
      </c>
      <c r="H801" s="82"/>
      <c r="I801" s="281">
        <f>IF(H801="","",VLOOKUP(H801,'Comptes Analytiques'!$A$8:$B$51,2,0))</f>
      </c>
      <c r="J801" s="33"/>
      <c r="K801" s="84"/>
      <c r="L801" s="84"/>
      <c r="M801" s="305"/>
      <c r="N801" s="255">
        <f t="shared" si="113"/>
        <v>0</v>
      </c>
      <c r="O801" s="261">
        <f t="shared" si="114"/>
        <v>0</v>
      </c>
      <c r="P801" s="260">
        <f t="shared" si="109"/>
        <v>0</v>
      </c>
      <c r="Q801" s="261">
        <f t="shared" si="110"/>
        <v>0</v>
      </c>
      <c r="R801" s="260">
        <f t="shared" si="111"/>
        <v>0</v>
      </c>
      <c r="S801" s="261">
        <f t="shared" si="112"/>
        <v>0</v>
      </c>
      <c r="T801" s="258">
        <f t="shared" si="115"/>
        <v>0</v>
      </c>
      <c r="U801" s="259">
        <f t="shared" si="116"/>
        <v>0</v>
      </c>
    </row>
    <row r="802" spans="1:21" ht="20.25">
      <c r="A802" s="78"/>
      <c r="B802" s="270"/>
      <c r="C802" s="79"/>
      <c r="D802" s="80"/>
      <c r="E802" s="81"/>
      <c r="F802" s="31">
        <f t="shared" si="108"/>
      </c>
      <c r="G802" s="303">
        <f>IF(D802="","",VLOOKUP(F802,'Plan Comptable Général Commenté'!$C$5:$D$570,2,0))</f>
      </c>
      <c r="H802" s="82"/>
      <c r="I802" s="281">
        <f>IF(H802="","",VLOOKUP(H802,'Comptes Analytiques'!$A$8:$B$51,2,0))</f>
      </c>
      <c r="J802" s="33"/>
      <c r="K802" s="84"/>
      <c r="L802" s="84"/>
      <c r="M802" s="305"/>
      <c r="N802" s="255">
        <f t="shared" si="113"/>
        <v>0</v>
      </c>
      <c r="O802" s="261">
        <f t="shared" si="114"/>
        <v>0</v>
      </c>
      <c r="P802" s="260">
        <f t="shared" si="109"/>
        <v>0</v>
      </c>
      <c r="Q802" s="261">
        <f t="shared" si="110"/>
        <v>0</v>
      </c>
      <c r="R802" s="260">
        <f t="shared" si="111"/>
        <v>0</v>
      </c>
      <c r="S802" s="261">
        <f t="shared" si="112"/>
        <v>0</v>
      </c>
      <c r="T802" s="258">
        <f t="shared" si="115"/>
        <v>0</v>
      </c>
      <c r="U802" s="259">
        <f t="shared" si="116"/>
        <v>0</v>
      </c>
    </row>
    <row r="803" spans="1:21" ht="20.25">
      <c r="A803" s="78"/>
      <c r="B803" s="270"/>
      <c r="C803" s="79"/>
      <c r="D803" s="80"/>
      <c r="E803" s="81"/>
      <c r="F803" s="31">
        <f t="shared" si="108"/>
      </c>
      <c r="G803" s="303">
        <f>IF(D803="","",VLOOKUP(F803,'Plan Comptable Général Commenté'!$C$5:$D$570,2,0))</f>
      </c>
      <c r="H803" s="82"/>
      <c r="I803" s="281">
        <f>IF(H803="","",VLOOKUP(H803,'Comptes Analytiques'!$A$8:$B$51,2,0))</f>
      </c>
      <c r="J803" s="33"/>
      <c r="K803" s="84"/>
      <c r="L803" s="84"/>
      <c r="M803" s="305"/>
      <c r="N803" s="255">
        <f t="shared" si="113"/>
        <v>0</v>
      </c>
      <c r="O803" s="261">
        <f t="shared" si="114"/>
        <v>0</v>
      </c>
      <c r="P803" s="260">
        <f t="shared" si="109"/>
        <v>0</v>
      </c>
      <c r="Q803" s="261">
        <f t="shared" si="110"/>
        <v>0</v>
      </c>
      <c r="R803" s="260">
        <f t="shared" si="111"/>
        <v>0</v>
      </c>
      <c r="S803" s="261">
        <f t="shared" si="112"/>
        <v>0</v>
      </c>
      <c r="T803" s="258">
        <f t="shared" si="115"/>
        <v>0</v>
      </c>
      <c r="U803" s="259">
        <f t="shared" si="116"/>
        <v>0</v>
      </c>
    </row>
    <row r="804" spans="1:21" ht="20.25">
      <c r="A804" s="78"/>
      <c r="B804" s="270"/>
      <c r="C804" s="79"/>
      <c r="D804" s="80"/>
      <c r="E804" s="81"/>
      <c r="F804" s="31">
        <f t="shared" si="108"/>
      </c>
      <c r="G804" s="303">
        <f>IF(D804="","",VLOOKUP(F804,'Plan Comptable Général Commenté'!$C$5:$D$570,2,0))</f>
      </c>
      <c r="H804" s="82"/>
      <c r="I804" s="281">
        <f>IF(H804="","",VLOOKUP(H804,'Comptes Analytiques'!$A$8:$B$51,2,0))</f>
      </c>
      <c r="J804" s="33"/>
      <c r="K804" s="84"/>
      <c r="L804" s="84"/>
      <c r="M804" s="305"/>
      <c r="N804" s="255">
        <f t="shared" si="113"/>
        <v>0</v>
      </c>
      <c r="O804" s="261">
        <f t="shared" si="114"/>
        <v>0</v>
      </c>
      <c r="P804" s="260">
        <f t="shared" si="109"/>
        <v>0</v>
      </c>
      <c r="Q804" s="261">
        <f t="shared" si="110"/>
        <v>0</v>
      </c>
      <c r="R804" s="260">
        <f t="shared" si="111"/>
        <v>0</v>
      </c>
      <c r="S804" s="261">
        <f t="shared" si="112"/>
        <v>0</v>
      </c>
      <c r="T804" s="258">
        <f t="shared" si="115"/>
        <v>0</v>
      </c>
      <c r="U804" s="259">
        <f t="shared" si="116"/>
        <v>0</v>
      </c>
    </row>
    <row r="805" spans="1:21" ht="20.25">
      <c r="A805" s="78"/>
      <c r="B805" s="270"/>
      <c r="C805" s="79"/>
      <c r="D805" s="80"/>
      <c r="E805" s="81"/>
      <c r="F805" s="31">
        <f t="shared" si="108"/>
      </c>
      <c r="G805" s="303">
        <f>IF(D805="","",VLOOKUP(F805,'Plan Comptable Général Commenté'!$C$5:$D$570,2,0))</f>
      </c>
      <c r="H805" s="82"/>
      <c r="I805" s="281">
        <f>IF(H805="","",VLOOKUP(H805,'Comptes Analytiques'!$A$8:$B$51,2,0))</f>
      </c>
      <c r="J805" s="33"/>
      <c r="K805" s="84"/>
      <c r="L805" s="84"/>
      <c r="M805" s="305"/>
      <c r="N805" s="255">
        <f t="shared" si="113"/>
        <v>0</v>
      </c>
      <c r="O805" s="261">
        <f t="shared" si="114"/>
        <v>0</v>
      </c>
      <c r="P805" s="260">
        <f t="shared" si="109"/>
        <v>0</v>
      </c>
      <c r="Q805" s="261">
        <f t="shared" si="110"/>
        <v>0</v>
      </c>
      <c r="R805" s="260">
        <f t="shared" si="111"/>
        <v>0</v>
      </c>
      <c r="S805" s="261">
        <f t="shared" si="112"/>
        <v>0</v>
      </c>
      <c r="T805" s="258">
        <f t="shared" si="115"/>
        <v>0</v>
      </c>
      <c r="U805" s="259">
        <f t="shared" si="116"/>
        <v>0</v>
      </c>
    </row>
    <row r="806" spans="1:21" ht="20.25">
      <c r="A806" s="78"/>
      <c r="B806" s="270"/>
      <c r="C806" s="79"/>
      <c r="D806" s="80"/>
      <c r="E806" s="81"/>
      <c r="F806" s="31">
        <f t="shared" si="108"/>
      </c>
      <c r="G806" s="303">
        <f>IF(D806="","",VLOOKUP(F806,'Plan Comptable Général Commenté'!$C$5:$D$570,2,0))</f>
      </c>
      <c r="H806" s="82"/>
      <c r="I806" s="281">
        <f>IF(H806="","",VLOOKUP(H806,'Comptes Analytiques'!$A$8:$B$51,2,0))</f>
      </c>
      <c r="J806" s="33"/>
      <c r="K806" s="84"/>
      <c r="L806" s="84"/>
      <c r="M806" s="305"/>
      <c r="N806" s="255">
        <f t="shared" si="113"/>
        <v>0</v>
      </c>
      <c r="O806" s="261">
        <f t="shared" si="114"/>
        <v>0</v>
      </c>
      <c r="P806" s="260">
        <f t="shared" si="109"/>
        <v>0</v>
      </c>
      <c r="Q806" s="261">
        <f t="shared" si="110"/>
        <v>0</v>
      </c>
      <c r="R806" s="260">
        <f t="shared" si="111"/>
        <v>0</v>
      </c>
      <c r="S806" s="261">
        <f t="shared" si="112"/>
        <v>0</v>
      </c>
      <c r="T806" s="258">
        <f t="shared" si="115"/>
        <v>0</v>
      </c>
      <c r="U806" s="259">
        <f t="shared" si="116"/>
        <v>0</v>
      </c>
    </row>
    <row r="807" spans="1:21" ht="20.25">
      <c r="A807" s="78"/>
      <c r="B807" s="270"/>
      <c r="C807" s="79"/>
      <c r="D807" s="80"/>
      <c r="E807" s="81"/>
      <c r="F807" s="31">
        <f t="shared" si="108"/>
      </c>
      <c r="G807" s="303">
        <f>IF(D807="","",VLOOKUP(F807,'Plan Comptable Général Commenté'!$C$5:$D$570,2,0))</f>
      </c>
      <c r="H807" s="82"/>
      <c r="I807" s="281">
        <f>IF(H807="","",VLOOKUP(H807,'Comptes Analytiques'!$A$8:$B$51,2,0))</f>
      </c>
      <c r="J807" s="33"/>
      <c r="K807" s="84"/>
      <c r="L807" s="84"/>
      <c r="M807" s="305"/>
      <c r="N807" s="255">
        <f t="shared" si="113"/>
        <v>0</v>
      </c>
      <c r="O807" s="261">
        <f t="shared" si="114"/>
        <v>0</v>
      </c>
      <c r="P807" s="260">
        <f t="shared" si="109"/>
        <v>0</v>
      </c>
      <c r="Q807" s="261">
        <f t="shared" si="110"/>
        <v>0</v>
      </c>
      <c r="R807" s="260">
        <f t="shared" si="111"/>
        <v>0</v>
      </c>
      <c r="S807" s="261">
        <f t="shared" si="112"/>
        <v>0</v>
      </c>
      <c r="T807" s="258">
        <f t="shared" si="115"/>
        <v>0</v>
      </c>
      <c r="U807" s="259">
        <f t="shared" si="116"/>
        <v>0</v>
      </c>
    </row>
    <row r="808" spans="1:21" ht="20.25">
      <c r="A808" s="78"/>
      <c r="B808" s="270"/>
      <c r="C808" s="79"/>
      <c r="D808" s="80"/>
      <c r="E808" s="81"/>
      <c r="F808" s="31">
        <f t="shared" si="108"/>
      </c>
      <c r="G808" s="303">
        <f>IF(D808="","",VLOOKUP(F808,'Plan Comptable Général Commenté'!$C$5:$D$570,2,0))</f>
      </c>
      <c r="H808" s="82"/>
      <c r="I808" s="281">
        <f>IF(H808="","",VLOOKUP(H808,'Comptes Analytiques'!$A$8:$B$51,2,0))</f>
      </c>
      <c r="J808" s="33"/>
      <c r="K808" s="84"/>
      <c r="L808" s="84"/>
      <c r="M808" s="305"/>
      <c r="N808" s="255">
        <f t="shared" si="113"/>
        <v>0</v>
      </c>
      <c r="O808" s="261">
        <f t="shared" si="114"/>
        <v>0</v>
      </c>
      <c r="P808" s="260">
        <f t="shared" si="109"/>
        <v>0</v>
      </c>
      <c r="Q808" s="261">
        <f t="shared" si="110"/>
        <v>0</v>
      </c>
      <c r="R808" s="260">
        <f t="shared" si="111"/>
        <v>0</v>
      </c>
      <c r="S808" s="261">
        <f t="shared" si="112"/>
        <v>0</v>
      </c>
      <c r="T808" s="258">
        <f t="shared" si="115"/>
        <v>0</v>
      </c>
      <c r="U808" s="259">
        <f t="shared" si="116"/>
        <v>0</v>
      </c>
    </row>
    <row r="809" spans="1:21" ht="20.25">
      <c r="A809" s="78"/>
      <c r="B809" s="270"/>
      <c r="C809" s="79"/>
      <c r="D809" s="80"/>
      <c r="E809" s="81"/>
      <c r="F809" s="31">
        <f t="shared" si="108"/>
      </c>
      <c r="G809" s="303">
        <f>IF(D809="","",VLOOKUP(F809,'Plan Comptable Général Commenté'!$C$5:$D$570,2,0))</f>
      </c>
      <c r="H809" s="82"/>
      <c r="I809" s="281">
        <f>IF(H809="","",VLOOKUP(H809,'Comptes Analytiques'!$A$8:$B$51,2,0))</f>
      </c>
      <c r="J809" s="33"/>
      <c r="K809" s="84"/>
      <c r="L809" s="84"/>
      <c r="M809" s="305"/>
      <c r="N809" s="255">
        <f t="shared" si="113"/>
        <v>0</v>
      </c>
      <c r="O809" s="261">
        <f t="shared" si="114"/>
        <v>0</v>
      </c>
      <c r="P809" s="260">
        <f t="shared" si="109"/>
        <v>0</v>
      </c>
      <c r="Q809" s="261">
        <f t="shared" si="110"/>
        <v>0</v>
      </c>
      <c r="R809" s="260">
        <f t="shared" si="111"/>
        <v>0</v>
      </c>
      <c r="S809" s="261">
        <f t="shared" si="112"/>
        <v>0</v>
      </c>
      <c r="T809" s="258">
        <f t="shared" si="115"/>
        <v>0</v>
      </c>
      <c r="U809" s="259">
        <f t="shared" si="116"/>
        <v>0</v>
      </c>
    </row>
    <row r="810" spans="1:21" ht="20.25">
      <c r="A810" s="78"/>
      <c r="B810" s="270"/>
      <c r="C810" s="79"/>
      <c r="D810" s="80"/>
      <c r="E810" s="81"/>
      <c r="F810" s="31">
        <f t="shared" si="108"/>
      </c>
      <c r="G810" s="303">
        <f>IF(D810="","",VLOOKUP(F810,'Plan Comptable Général Commenté'!$C$5:$D$570,2,0))</f>
      </c>
      <c r="H810" s="82"/>
      <c r="I810" s="281">
        <f>IF(H810="","",VLOOKUP(H810,'Comptes Analytiques'!$A$8:$B$51,2,0))</f>
      </c>
      <c r="J810" s="33"/>
      <c r="K810" s="84"/>
      <c r="L810" s="84"/>
      <c r="M810" s="305"/>
      <c r="N810" s="255">
        <f t="shared" si="113"/>
        <v>0</v>
      </c>
      <c r="O810" s="261">
        <f t="shared" si="114"/>
        <v>0</v>
      </c>
      <c r="P810" s="260">
        <f t="shared" si="109"/>
        <v>0</v>
      </c>
      <c r="Q810" s="261">
        <f t="shared" si="110"/>
        <v>0</v>
      </c>
      <c r="R810" s="260">
        <f t="shared" si="111"/>
        <v>0</v>
      </c>
      <c r="S810" s="261">
        <f t="shared" si="112"/>
        <v>0</v>
      </c>
      <c r="T810" s="258">
        <f t="shared" si="115"/>
        <v>0</v>
      </c>
      <c r="U810" s="259">
        <f t="shared" si="116"/>
        <v>0</v>
      </c>
    </row>
    <row r="811" spans="1:21" ht="20.25">
      <c r="A811" s="78"/>
      <c r="B811" s="270"/>
      <c r="C811" s="79"/>
      <c r="D811" s="80"/>
      <c r="E811" s="81"/>
      <c r="F811" s="31">
        <f t="shared" si="108"/>
      </c>
      <c r="G811" s="303">
        <f>IF(D811="","",VLOOKUP(F811,'Plan Comptable Général Commenté'!$C$5:$D$570,2,0))</f>
      </c>
      <c r="H811" s="82"/>
      <c r="I811" s="281">
        <f>IF(H811="","",VLOOKUP(H811,'Comptes Analytiques'!$A$8:$B$51,2,0))</f>
      </c>
      <c r="J811" s="33"/>
      <c r="K811" s="84"/>
      <c r="L811" s="84"/>
      <c r="M811" s="305"/>
      <c r="N811" s="255">
        <f t="shared" si="113"/>
        <v>0</v>
      </c>
      <c r="O811" s="261">
        <f t="shared" si="114"/>
        <v>0</v>
      </c>
      <c r="P811" s="260">
        <f t="shared" si="109"/>
        <v>0</v>
      </c>
      <c r="Q811" s="261">
        <f t="shared" si="110"/>
        <v>0</v>
      </c>
      <c r="R811" s="260">
        <f t="shared" si="111"/>
        <v>0</v>
      </c>
      <c r="S811" s="261">
        <f t="shared" si="112"/>
        <v>0</v>
      </c>
      <c r="T811" s="258">
        <f t="shared" si="115"/>
        <v>0</v>
      </c>
      <c r="U811" s="259">
        <f t="shared" si="116"/>
        <v>0</v>
      </c>
    </row>
    <row r="812" spans="1:21" ht="20.25">
      <c r="A812" s="78"/>
      <c r="B812" s="270"/>
      <c r="C812" s="79"/>
      <c r="D812" s="80"/>
      <c r="E812" s="81"/>
      <c r="F812" s="31">
        <f t="shared" si="108"/>
      </c>
      <c r="G812" s="303">
        <f>IF(D812="","",VLOOKUP(F812,'Plan Comptable Général Commenté'!$C$5:$D$570,2,0))</f>
      </c>
      <c r="H812" s="82"/>
      <c r="I812" s="281">
        <f>IF(H812="","",VLOOKUP(H812,'Comptes Analytiques'!$A$8:$B$51,2,0))</f>
      </c>
      <c r="J812" s="33"/>
      <c r="K812" s="84"/>
      <c r="L812" s="84"/>
      <c r="M812" s="305"/>
      <c r="N812" s="255">
        <f t="shared" si="113"/>
        <v>0</v>
      </c>
      <c r="O812" s="261">
        <f t="shared" si="114"/>
        <v>0</v>
      </c>
      <c r="P812" s="260">
        <f t="shared" si="109"/>
        <v>0</v>
      </c>
      <c r="Q812" s="261">
        <f t="shared" si="110"/>
        <v>0</v>
      </c>
      <c r="R812" s="260">
        <f t="shared" si="111"/>
        <v>0</v>
      </c>
      <c r="S812" s="261">
        <f t="shared" si="112"/>
        <v>0</v>
      </c>
      <c r="T812" s="258">
        <f t="shared" si="115"/>
        <v>0</v>
      </c>
      <c r="U812" s="259">
        <f t="shared" si="116"/>
        <v>0</v>
      </c>
    </row>
    <row r="813" spans="1:21" ht="20.25">
      <c r="A813" s="78"/>
      <c r="B813" s="270"/>
      <c r="C813" s="79"/>
      <c r="D813" s="80"/>
      <c r="E813" s="81"/>
      <c r="F813" s="31">
        <f t="shared" si="108"/>
      </c>
      <c r="G813" s="303">
        <f>IF(D813="","",VLOOKUP(F813,'Plan Comptable Général Commenté'!$C$5:$D$570,2,0))</f>
      </c>
      <c r="H813" s="82"/>
      <c r="I813" s="281">
        <f>IF(H813="","",VLOOKUP(H813,'Comptes Analytiques'!$A$8:$B$51,2,0))</f>
      </c>
      <c r="J813" s="33"/>
      <c r="K813" s="84"/>
      <c r="L813" s="84"/>
      <c r="M813" s="305"/>
      <c r="N813" s="255">
        <f t="shared" si="113"/>
        <v>0</v>
      </c>
      <c r="O813" s="261">
        <f t="shared" si="114"/>
        <v>0</v>
      </c>
      <c r="P813" s="260">
        <f t="shared" si="109"/>
        <v>0</v>
      </c>
      <c r="Q813" s="261">
        <f t="shared" si="110"/>
        <v>0</v>
      </c>
      <c r="R813" s="260">
        <f t="shared" si="111"/>
        <v>0</v>
      </c>
      <c r="S813" s="261">
        <f t="shared" si="112"/>
        <v>0</v>
      </c>
      <c r="T813" s="258">
        <f t="shared" si="115"/>
        <v>0</v>
      </c>
      <c r="U813" s="259">
        <f t="shared" si="116"/>
        <v>0</v>
      </c>
    </row>
    <row r="814" spans="1:21" ht="20.25">
      <c r="A814" s="78"/>
      <c r="B814" s="270"/>
      <c r="C814" s="79"/>
      <c r="D814" s="80"/>
      <c r="E814" s="81"/>
      <c r="F814" s="31">
        <f t="shared" si="108"/>
      </c>
      <c r="G814" s="303">
        <f>IF(D814="","",VLOOKUP(F814,'Plan Comptable Général Commenté'!$C$5:$D$570,2,0))</f>
      </c>
      <c r="H814" s="82"/>
      <c r="I814" s="281">
        <f>IF(H814="","",VLOOKUP(H814,'Comptes Analytiques'!$A$8:$B$51,2,0))</f>
      </c>
      <c r="J814" s="33"/>
      <c r="K814" s="84"/>
      <c r="L814" s="84"/>
      <c r="M814" s="305"/>
      <c r="N814" s="255">
        <f t="shared" si="113"/>
        <v>0</v>
      </c>
      <c r="O814" s="261">
        <f t="shared" si="114"/>
        <v>0</v>
      </c>
      <c r="P814" s="260">
        <f t="shared" si="109"/>
        <v>0</v>
      </c>
      <c r="Q814" s="261">
        <f t="shared" si="110"/>
        <v>0</v>
      </c>
      <c r="R814" s="260">
        <f t="shared" si="111"/>
        <v>0</v>
      </c>
      <c r="S814" s="261">
        <f t="shared" si="112"/>
        <v>0</v>
      </c>
      <c r="T814" s="258">
        <f t="shared" si="115"/>
        <v>0</v>
      </c>
      <c r="U814" s="259">
        <f t="shared" si="116"/>
        <v>0</v>
      </c>
    </row>
    <row r="815" spans="1:21" ht="20.25">
      <c r="A815" s="78"/>
      <c r="B815" s="270"/>
      <c r="C815" s="79"/>
      <c r="D815" s="80"/>
      <c r="E815" s="81"/>
      <c r="F815" s="31">
        <f t="shared" si="108"/>
      </c>
      <c r="G815" s="303">
        <f>IF(D815="","",VLOOKUP(F815,'Plan Comptable Général Commenté'!$C$5:$D$570,2,0))</f>
      </c>
      <c r="H815" s="82"/>
      <c r="I815" s="281">
        <f>IF(H815="","",VLOOKUP(H815,'Comptes Analytiques'!$A$8:$B$51,2,0))</f>
      </c>
      <c r="J815" s="33"/>
      <c r="K815" s="84"/>
      <c r="L815" s="84"/>
      <c r="M815" s="305"/>
      <c r="N815" s="255">
        <f t="shared" si="113"/>
        <v>0</v>
      </c>
      <c r="O815" s="261">
        <f t="shared" si="114"/>
        <v>0</v>
      </c>
      <c r="P815" s="260">
        <f t="shared" si="109"/>
        <v>0</v>
      </c>
      <c r="Q815" s="261">
        <f t="shared" si="110"/>
        <v>0</v>
      </c>
      <c r="R815" s="260">
        <f t="shared" si="111"/>
        <v>0</v>
      </c>
      <c r="S815" s="261">
        <f t="shared" si="112"/>
        <v>0</v>
      </c>
      <c r="T815" s="258">
        <f t="shared" si="115"/>
        <v>0</v>
      </c>
      <c r="U815" s="259">
        <f t="shared" si="116"/>
        <v>0</v>
      </c>
    </row>
    <row r="816" spans="1:21" ht="20.25">
      <c r="A816" s="78"/>
      <c r="B816" s="270"/>
      <c r="C816" s="79"/>
      <c r="D816" s="80"/>
      <c r="E816" s="81"/>
      <c r="F816" s="31">
        <f t="shared" si="108"/>
      </c>
      <c r="G816" s="303">
        <f>IF(D816="","",VLOOKUP(F816,'Plan Comptable Général Commenté'!$C$5:$D$570,2,0))</f>
      </c>
      <c r="H816" s="82"/>
      <c r="I816" s="281">
        <f>IF(H816="","",VLOOKUP(H816,'Comptes Analytiques'!$A$8:$B$51,2,0))</f>
      </c>
      <c r="J816" s="33"/>
      <c r="K816" s="84"/>
      <c r="L816" s="84"/>
      <c r="M816" s="305"/>
      <c r="N816" s="255">
        <f t="shared" si="113"/>
        <v>0</v>
      </c>
      <c r="O816" s="261">
        <f t="shared" si="114"/>
        <v>0</v>
      </c>
      <c r="P816" s="260">
        <f t="shared" si="109"/>
        <v>0</v>
      </c>
      <c r="Q816" s="261">
        <f t="shared" si="110"/>
        <v>0</v>
      </c>
      <c r="R816" s="260">
        <f t="shared" si="111"/>
        <v>0</v>
      </c>
      <c r="S816" s="261">
        <f t="shared" si="112"/>
        <v>0</v>
      </c>
      <c r="T816" s="258">
        <f t="shared" si="115"/>
        <v>0</v>
      </c>
      <c r="U816" s="259">
        <f t="shared" si="116"/>
        <v>0</v>
      </c>
    </row>
    <row r="817" spans="1:21" ht="20.25">
      <c r="A817" s="78"/>
      <c r="B817" s="270"/>
      <c r="C817" s="79"/>
      <c r="D817" s="80"/>
      <c r="E817" s="81"/>
      <c r="F817" s="31">
        <f t="shared" si="108"/>
      </c>
      <c r="G817" s="303">
        <f>IF(D817="","",VLOOKUP(F817,'Plan Comptable Général Commenté'!$C$5:$D$570,2,0))</f>
      </c>
      <c r="H817" s="82"/>
      <c r="I817" s="281">
        <f>IF(H817="","",VLOOKUP(H817,'Comptes Analytiques'!$A$8:$B$51,2,0))</f>
      </c>
      <c r="J817" s="33"/>
      <c r="K817" s="84"/>
      <c r="L817" s="84"/>
      <c r="M817" s="305"/>
      <c r="N817" s="255">
        <f t="shared" si="113"/>
        <v>0</v>
      </c>
      <c r="O817" s="261">
        <f t="shared" si="114"/>
        <v>0</v>
      </c>
      <c r="P817" s="260">
        <f t="shared" si="109"/>
        <v>0</v>
      </c>
      <c r="Q817" s="261">
        <f t="shared" si="110"/>
        <v>0</v>
      </c>
      <c r="R817" s="260">
        <f t="shared" si="111"/>
        <v>0</v>
      </c>
      <c r="S817" s="261">
        <f t="shared" si="112"/>
        <v>0</v>
      </c>
      <c r="T817" s="258">
        <f t="shared" si="115"/>
        <v>0</v>
      </c>
      <c r="U817" s="259">
        <f t="shared" si="116"/>
        <v>0</v>
      </c>
    </row>
    <row r="818" spans="1:21" ht="20.25">
      <c r="A818" s="78"/>
      <c r="B818" s="270"/>
      <c r="C818" s="79"/>
      <c r="D818" s="80"/>
      <c r="E818" s="81"/>
      <c r="F818" s="31">
        <f t="shared" si="108"/>
      </c>
      <c r="G818" s="303">
        <f>IF(D818="","",VLOOKUP(F818,'Plan Comptable Général Commenté'!$C$5:$D$570,2,0))</f>
      </c>
      <c r="H818" s="82"/>
      <c r="I818" s="281">
        <f>IF(H818="","",VLOOKUP(H818,'Comptes Analytiques'!$A$8:$B$51,2,0))</f>
      </c>
      <c r="J818" s="33"/>
      <c r="K818" s="84"/>
      <c r="L818" s="84"/>
      <c r="M818" s="305"/>
      <c r="N818" s="255">
        <f t="shared" si="113"/>
        <v>0</v>
      </c>
      <c r="O818" s="261">
        <f t="shared" si="114"/>
        <v>0</v>
      </c>
      <c r="P818" s="260">
        <f t="shared" si="109"/>
        <v>0</v>
      </c>
      <c r="Q818" s="261">
        <f t="shared" si="110"/>
        <v>0</v>
      </c>
      <c r="R818" s="260">
        <f t="shared" si="111"/>
        <v>0</v>
      </c>
      <c r="S818" s="261">
        <f t="shared" si="112"/>
        <v>0</v>
      </c>
      <c r="T818" s="258">
        <f t="shared" si="115"/>
        <v>0</v>
      </c>
      <c r="U818" s="259">
        <f t="shared" si="116"/>
        <v>0</v>
      </c>
    </row>
    <row r="819" spans="1:21" ht="20.25">
      <c r="A819" s="78"/>
      <c r="B819" s="270"/>
      <c r="C819" s="79"/>
      <c r="D819" s="80"/>
      <c r="E819" s="81"/>
      <c r="F819" s="31">
        <f t="shared" si="108"/>
      </c>
      <c r="G819" s="303">
        <f>IF(D819="","",VLOOKUP(F819,'Plan Comptable Général Commenté'!$C$5:$D$570,2,0))</f>
      </c>
      <c r="H819" s="82"/>
      <c r="I819" s="281">
        <f>IF(H819="","",VLOOKUP(H819,'Comptes Analytiques'!$A$8:$B$51,2,0))</f>
      </c>
      <c r="J819" s="33"/>
      <c r="K819" s="84"/>
      <c r="L819" s="84"/>
      <c r="M819" s="305"/>
      <c r="N819" s="255">
        <f t="shared" si="113"/>
        <v>0</v>
      </c>
      <c r="O819" s="261">
        <f t="shared" si="114"/>
        <v>0</v>
      </c>
      <c r="P819" s="260">
        <f t="shared" si="109"/>
        <v>0</v>
      </c>
      <c r="Q819" s="261">
        <f t="shared" si="110"/>
        <v>0</v>
      </c>
      <c r="R819" s="260">
        <f t="shared" si="111"/>
        <v>0</v>
      </c>
      <c r="S819" s="261">
        <f t="shared" si="112"/>
        <v>0</v>
      </c>
      <c r="T819" s="258">
        <f t="shared" si="115"/>
        <v>0</v>
      </c>
      <c r="U819" s="259">
        <f t="shared" si="116"/>
        <v>0</v>
      </c>
    </row>
    <row r="820" spans="1:21" ht="20.25">
      <c r="A820" s="78"/>
      <c r="B820" s="270"/>
      <c r="C820" s="79"/>
      <c r="D820" s="80"/>
      <c r="E820" s="81"/>
      <c r="F820" s="31">
        <f t="shared" si="108"/>
      </c>
      <c r="G820" s="303">
        <f>IF(D820="","",VLOOKUP(F820,'Plan Comptable Général Commenté'!$C$5:$D$570,2,0))</f>
      </c>
      <c r="H820" s="82"/>
      <c r="I820" s="281">
        <f>IF(H820="","",VLOOKUP(H820,'Comptes Analytiques'!$A$8:$B$51,2,0))</f>
      </c>
      <c r="J820" s="33"/>
      <c r="K820" s="84"/>
      <c r="L820" s="84"/>
      <c r="M820" s="305"/>
      <c r="N820" s="255">
        <f t="shared" si="113"/>
        <v>0</v>
      </c>
      <c r="O820" s="261">
        <f t="shared" si="114"/>
        <v>0</v>
      </c>
      <c r="P820" s="260">
        <f t="shared" si="109"/>
        <v>0</v>
      </c>
      <c r="Q820" s="261">
        <f t="shared" si="110"/>
        <v>0</v>
      </c>
      <c r="R820" s="260">
        <f t="shared" si="111"/>
        <v>0</v>
      </c>
      <c r="S820" s="261">
        <f t="shared" si="112"/>
        <v>0</v>
      </c>
      <c r="T820" s="258">
        <f t="shared" si="115"/>
        <v>0</v>
      </c>
      <c r="U820" s="259">
        <f t="shared" si="116"/>
        <v>0</v>
      </c>
    </row>
    <row r="821" spans="1:21" ht="20.25">
      <c r="A821" s="78"/>
      <c r="B821" s="270"/>
      <c r="C821" s="79"/>
      <c r="D821" s="80"/>
      <c r="E821" s="81"/>
      <c r="F821" s="31">
        <f t="shared" si="108"/>
      </c>
      <c r="G821" s="303">
        <f>IF(D821="","",VLOOKUP(F821,'Plan Comptable Général Commenté'!$C$5:$D$570,2,0))</f>
      </c>
      <c r="H821" s="82"/>
      <c r="I821" s="281">
        <f>IF(H821="","",VLOOKUP(H821,'Comptes Analytiques'!$A$8:$B$51,2,0))</f>
      </c>
      <c r="J821" s="33"/>
      <c r="K821" s="84"/>
      <c r="L821" s="84"/>
      <c r="M821" s="305"/>
      <c r="N821" s="255">
        <f t="shared" si="113"/>
        <v>0</v>
      </c>
      <c r="O821" s="261">
        <f t="shared" si="114"/>
        <v>0</v>
      </c>
      <c r="P821" s="260">
        <f t="shared" si="109"/>
        <v>0</v>
      </c>
      <c r="Q821" s="261">
        <f t="shared" si="110"/>
        <v>0</v>
      </c>
      <c r="R821" s="260">
        <f t="shared" si="111"/>
        <v>0</v>
      </c>
      <c r="S821" s="261">
        <f t="shared" si="112"/>
        <v>0</v>
      </c>
      <c r="T821" s="258">
        <f t="shared" si="115"/>
        <v>0</v>
      </c>
      <c r="U821" s="259">
        <f t="shared" si="116"/>
        <v>0</v>
      </c>
    </row>
    <row r="822" spans="1:21" ht="20.25">
      <c r="A822" s="78"/>
      <c r="B822" s="270"/>
      <c r="C822" s="79"/>
      <c r="D822" s="80"/>
      <c r="E822" s="81"/>
      <c r="F822" s="31">
        <f t="shared" si="108"/>
      </c>
      <c r="G822" s="303">
        <f>IF(D822="","",VLOOKUP(F822,'Plan Comptable Général Commenté'!$C$5:$D$570,2,0))</f>
      </c>
      <c r="H822" s="82"/>
      <c r="I822" s="281">
        <f>IF(H822="","",VLOOKUP(H822,'Comptes Analytiques'!$A$8:$B$51,2,0))</f>
      </c>
      <c r="J822" s="33"/>
      <c r="K822" s="84"/>
      <c r="L822" s="84"/>
      <c r="M822" s="305"/>
      <c r="N822" s="255">
        <f t="shared" si="113"/>
        <v>0</v>
      </c>
      <c r="O822" s="261">
        <f t="shared" si="114"/>
        <v>0</v>
      </c>
      <c r="P822" s="260">
        <f t="shared" si="109"/>
        <v>0</v>
      </c>
      <c r="Q822" s="261">
        <f t="shared" si="110"/>
        <v>0</v>
      </c>
      <c r="R822" s="260">
        <f t="shared" si="111"/>
        <v>0</v>
      </c>
      <c r="S822" s="261">
        <f t="shared" si="112"/>
        <v>0</v>
      </c>
      <c r="T822" s="258">
        <f t="shared" si="115"/>
        <v>0</v>
      </c>
      <c r="U822" s="259">
        <f t="shared" si="116"/>
        <v>0</v>
      </c>
    </row>
    <row r="823" spans="1:21" ht="20.25">
      <c r="A823" s="78"/>
      <c r="B823" s="270"/>
      <c r="C823" s="79"/>
      <c r="D823" s="80"/>
      <c r="E823" s="81"/>
      <c r="F823" s="31">
        <f t="shared" si="108"/>
      </c>
      <c r="G823" s="303">
        <f>IF(D823="","",VLOOKUP(F823,'Plan Comptable Général Commenté'!$C$5:$D$570,2,0))</f>
      </c>
      <c r="H823" s="82"/>
      <c r="I823" s="281">
        <f>IF(H823="","",VLOOKUP(H823,'Comptes Analytiques'!$A$8:$B$51,2,0))</f>
      </c>
      <c r="J823" s="33"/>
      <c r="K823" s="84"/>
      <c r="L823" s="84"/>
      <c r="M823" s="305"/>
      <c r="N823" s="255">
        <f t="shared" si="113"/>
        <v>0</v>
      </c>
      <c r="O823" s="261">
        <f t="shared" si="114"/>
        <v>0</v>
      </c>
      <c r="P823" s="260">
        <f t="shared" si="109"/>
        <v>0</v>
      </c>
      <c r="Q823" s="261">
        <f t="shared" si="110"/>
        <v>0</v>
      </c>
      <c r="R823" s="260">
        <f t="shared" si="111"/>
        <v>0</v>
      </c>
      <c r="S823" s="261">
        <f t="shared" si="112"/>
        <v>0</v>
      </c>
      <c r="T823" s="258">
        <f t="shared" si="115"/>
        <v>0</v>
      </c>
      <c r="U823" s="259">
        <f t="shared" si="116"/>
        <v>0</v>
      </c>
    </row>
    <row r="824" spans="1:21" ht="20.25">
      <c r="A824" s="78"/>
      <c r="B824" s="270"/>
      <c r="C824" s="79"/>
      <c r="D824" s="80"/>
      <c r="E824" s="81"/>
      <c r="F824" s="31">
        <f t="shared" si="108"/>
      </c>
      <c r="G824" s="303">
        <f>IF(D824="","",VLOOKUP(F824,'Plan Comptable Général Commenté'!$C$5:$D$570,2,0))</f>
      </c>
      <c r="H824" s="82"/>
      <c r="I824" s="281">
        <f>IF(H824="","",VLOOKUP(H824,'Comptes Analytiques'!$A$8:$B$51,2,0))</f>
      </c>
      <c r="J824" s="33"/>
      <c r="K824" s="84"/>
      <c r="L824" s="84"/>
      <c r="M824" s="305"/>
      <c r="N824" s="255">
        <f t="shared" si="113"/>
        <v>0</v>
      </c>
      <c r="O824" s="261">
        <f t="shared" si="114"/>
        <v>0</v>
      </c>
      <c r="P824" s="260">
        <f t="shared" si="109"/>
        <v>0</v>
      </c>
      <c r="Q824" s="261">
        <f t="shared" si="110"/>
        <v>0</v>
      </c>
      <c r="R824" s="260">
        <f t="shared" si="111"/>
        <v>0</v>
      </c>
      <c r="S824" s="261">
        <f t="shared" si="112"/>
        <v>0</v>
      </c>
      <c r="T824" s="258">
        <f t="shared" si="115"/>
        <v>0</v>
      </c>
      <c r="U824" s="259">
        <f t="shared" si="116"/>
        <v>0</v>
      </c>
    </row>
    <row r="825" spans="1:21" ht="20.25">
      <c r="A825" s="78"/>
      <c r="B825" s="270"/>
      <c r="C825" s="79"/>
      <c r="D825" s="80"/>
      <c r="E825" s="81"/>
      <c r="F825" s="31">
        <f t="shared" si="108"/>
      </c>
      <c r="G825" s="303">
        <f>IF(D825="","",VLOOKUP(F825,'Plan Comptable Général Commenté'!$C$5:$D$570,2,0))</f>
      </c>
      <c r="H825" s="82"/>
      <c r="I825" s="281">
        <f>IF(H825="","",VLOOKUP(H825,'Comptes Analytiques'!$A$8:$B$51,2,0))</f>
      </c>
      <c r="J825" s="33"/>
      <c r="K825" s="84"/>
      <c r="L825" s="84"/>
      <c r="M825" s="305"/>
      <c r="N825" s="255">
        <f t="shared" si="113"/>
        <v>0</v>
      </c>
      <c r="O825" s="261">
        <f t="shared" si="114"/>
        <v>0</v>
      </c>
      <c r="P825" s="260">
        <f t="shared" si="109"/>
        <v>0</v>
      </c>
      <c r="Q825" s="261">
        <f t="shared" si="110"/>
        <v>0</v>
      </c>
      <c r="R825" s="260">
        <f t="shared" si="111"/>
        <v>0</v>
      </c>
      <c r="S825" s="261">
        <f t="shared" si="112"/>
        <v>0</v>
      </c>
      <c r="T825" s="258">
        <f t="shared" si="115"/>
        <v>0</v>
      </c>
      <c r="U825" s="259">
        <f t="shared" si="116"/>
        <v>0</v>
      </c>
    </row>
    <row r="826" spans="1:21" ht="20.25">
      <c r="A826" s="78"/>
      <c r="B826" s="270"/>
      <c r="C826" s="79"/>
      <c r="D826" s="80"/>
      <c r="E826" s="81"/>
      <c r="F826" s="31">
        <f t="shared" si="108"/>
      </c>
      <c r="G826" s="303">
        <f>IF(D826="","",VLOOKUP(F826,'Plan Comptable Général Commenté'!$C$5:$D$570,2,0))</f>
      </c>
      <c r="H826" s="82"/>
      <c r="I826" s="281">
        <f>IF(H826="","",VLOOKUP(H826,'Comptes Analytiques'!$A$8:$B$51,2,0))</f>
      </c>
      <c r="J826" s="33"/>
      <c r="K826" s="84"/>
      <c r="L826" s="84"/>
      <c r="M826" s="305"/>
      <c r="N826" s="255">
        <f t="shared" si="113"/>
        <v>0</v>
      </c>
      <c r="O826" s="261">
        <f t="shared" si="114"/>
        <v>0</v>
      </c>
      <c r="P826" s="260">
        <f t="shared" si="109"/>
        <v>0</v>
      </c>
      <c r="Q826" s="261">
        <f t="shared" si="110"/>
        <v>0</v>
      </c>
      <c r="R826" s="260">
        <f t="shared" si="111"/>
        <v>0</v>
      </c>
      <c r="S826" s="261">
        <f t="shared" si="112"/>
        <v>0</v>
      </c>
      <c r="T826" s="258">
        <f t="shared" si="115"/>
        <v>0</v>
      </c>
      <c r="U826" s="259">
        <f t="shared" si="116"/>
        <v>0</v>
      </c>
    </row>
    <row r="827" spans="1:21" ht="20.25">
      <c r="A827" s="78"/>
      <c r="B827" s="270"/>
      <c r="C827" s="79"/>
      <c r="D827" s="80"/>
      <c r="E827" s="81"/>
      <c r="F827" s="31">
        <f t="shared" si="108"/>
      </c>
      <c r="G827" s="303">
        <f>IF(D827="","",VLOOKUP(F827,'Plan Comptable Général Commenté'!$C$5:$D$570,2,0))</f>
      </c>
      <c r="H827" s="82"/>
      <c r="I827" s="281">
        <f>IF(H827="","",VLOOKUP(H827,'Comptes Analytiques'!$A$8:$B$51,2,0))</f>
      </c>
      <c r="J827" s="33"/>
      <c r="K827" s="84"/>
      <c r="L827" s="84"/>
      <c r="M827" s="305"/>
      <c r="N827" s="255">
        <f t="shared" si="113"/>
        <v>0</v>
      </c>
      <c r="O827" s="261">
        <f t="shared" si="114"/>
        <v>0</v>
      </c>
      <c r="P827" s="260">
        <f t="shared" si="109"/>
        <v>0</v>
      </c>
      <c r="Q827" s="261">
        <f t="shared" si="110"/>
        <v>0</v>
      </c>
      <c r="R827" s="260">
        <f t="shared" si="111"/>
        <v>0</v>
      </c>
      <c r="S827" s="261">
        <f t="shared" si="112"/>
        <v>0</v>
      </c>
      <c r="T827" s="258">
        <f t="shared" si="115"/>
        <v>0</v>
      </c>
      <c r="U827" s="259">
        <f t="shared" si="116"/>
        <v>0</v>
      </c>
    </row>
    <row r="828" spans="1:21" ht="20.25">
      <c r="A828" s="78"/>
      <c r="B828" s="270"/>
      <c r="C828" s="79"/>
      <c r="D828" s="80"/>
      <c r="E828" s="81"/>
      <c r="F828" s="31">
        <f t="shared" si="108"/>
      </c>
      <c r="G828" s="303">
        <f>IF(D828="","",VLOOKUP(F828,'Plan Comptable Général Commenté'!$C$5:$D$570,2,0))</f>
      </c>
      <c r="H828" s="82"/>
      <c r="I828" s="281">
        <f>IF(H828="","",VLOOKUP(H828,'Comptes Analytiques'!$A$8:$B$51,2,0))</f>
      </c>
      <c r="J828" s="33"/>
      <c r="K828" s="84"/>
      <c r="L828" s="84"/>
      <c r="M828" s="305"/>
      <c r="N828" s="255">
        <f t="shared" si="113"/>
        <v>0</v>
      </c>
      <c r="O828" s="261">
        <f t="shared" si="114"/>
        <v>0</v>
      </c>
      <c r="P828" s="260">
        <f t="shared" si="109"/>
        <v>0</v>
      </c>
      <c r="Q828" s="261">
        <f t="shared" si="110"/>
        <v>0</v>
      </c>
      <c r="R828" s="260">
        <f t="shared" si="111"/>
        <v>0</v>
      </c>
      <c r="S828" s="261">
        <f t="shared" si="112"/>
        <v>0</v>
      </c>
      <c r="T828" s="258">
        <f t="shared" si="115"/>
        <v>0</v>
      </c>
      <c r="U828" s="259">
        <f t="shared" si="116"/>
        <v>0</v>
      </c>
    </row>
    <row r="829" spans="1:21" ht="20.25">
      <c r="A829" s="78"/>
      <c r="B829" s="270"/>
      <c r="C829" s="79"/>
      <c r="D829" s="80"/>
      <c r="E829" s="81"/>
      <c r="F829" s="31">
        <f t="shared" si="108"/>
      </c>
      <c r="G829" s="303">
        <f>IF(D829="","",VLOOKUP(F829,'Plan Comptable Général Commenté'!$C$5:$D$570,2,0))</f>
      </c>
      <c r="H829" s="82"/>
      <c r="I829" s="281">
        <f>IF(H829="","",VLOOKUP(H829,'Comptes Analytiques'!$A$8:$B$51,2,0))</f>
      </c>
      <c r="J829" s="33"/>
      <c r="K829" s="84"/>
      <c r="L829" s="84"/>
      <c r="M829" s="305"/>
      <c r="N829" s="255">
        <f t="shared" si="113"/>
        <v>0</v>
      </c>
      <c r="O829" s="261">
        <f t="shared" si="114"/>
        <v>0</v>
      </c>
      <c r="P829" s="260">
        <f t="shared" si="109"/>
        <v>0</v>
      </c>
      <c r="Q829" s="261">
        <f t="shared" si="110"/>
        <v>0</v>
      </c>
      <c r="R829" s="260">
        <f t="shared" si="111"/>
        <v>0</v>
      </c>
      <c r="S829" s="261">
        <f t="shared" si="112"/>
        <v>0</v>
      </c>
      <c r="T829" s="258">
        <f t="shared" si="115"/>
        <v>0</v>
      </c>
      <c r="U829" s="259">
        <f t="shared" si="116"/>
        <v>0</v>
      </c>
    </row>
    <row r="830" spans="1:21" ht="20.25">
      <c r="A830" s="78"/>
      <c r="B830" s="270"/>
      <c r="C830" s="79"/>
      <c r="D830" s="80"/>
      <c r="E830" s="81"/>
      <c r="F830" s="31">
        <f t="shared" si="108"/>
      </c>
      <c r="G830" s="303">
        <f>IF(D830="","",VLOOKUP(F830,'Plan Comptable Général Commenté'!$C$5:$D$570,2,0))</f>
      </c>
      <c r="H830" s="82"/>
      <c r="I830" s="281">
        <f>IF(H830="","",VLOOKUP(H830,'Comptes Analytiques'!$A$8:$B$51,2,0))</f>
      </c>
      <c r="J830" s="33"/>
      <c r="K830" s="84"/>
      <c r="L830" s="84"/>
      <c r="M830" s="305"/>
      <c r="N830" s="255">
        <f t="shared" si="113"/>
        <v>0</v>
      </c>
      <c r="O830" s="261">
        <f t="shared" si="114"/>
        <v>0</v>
      </c>
      <c r="P830" s="260">
        <f t="shared" si="109"/>
        <v>0</v>
      </c>
      <c r="Q830" s="261">
        <f t="shared" si="110"/>
        <v>0</v>
      </c>
      <c r="R830" s="260">
        <f t="shared" si="111"/>
        <v>0</v>
      </c>
      <c r="S830" s="261">
        <f t="shared" si="112"/>
        <v>0</v>
      </c>
      <c r="T830" s="258">
        <f t="shared" si="115"/>
        <v>0</v>
      </c>
      <c r="U830" s="259">
        <f t="shared" si="116"/>
        <v>0</v>
      </c>
    </row>
    <row r="831" spans="1:21" ht="20.25">
      <c r="A831" s="78"/>
      <c r="B831" s="270"/>
      <c r="C831" s="79"/>
      <c r="D831" s="80"/>
      <c r="E831" s="81"/>
      <c r="F831" s="31">
        <f t="shared" si="108"/>
      </c>
      <c r="G831" s="303">
        <f>IF(D831="","",VLOOKUP(F831,'Plan Comptable Général Commenté'!$C$5:$D$570,2,0))</f>
      </c>
      <c r="H831" s="82"/>
      <c r="I831" s="281">
        <f>IF(H831="","",VLOOKUP(H831,'Comptes Analytiques'!$A$8:$B$51,2,0))</f>
      </c>
      <c r="J831" s="33"/>
      <c r="K831" s="84"/>
      <c r="L831" s="84"/>
      <c r="M831" s="305"/>
      <c r="N831" s="255">
        <f t="shared" si="113"/>
        <v>0</v>
      </c>
      <c r="O831" s="261">
        <f t="shared" si="114"/>
        <v>0</v>
      </c>
      <c r="P831" s="260">
        <f t="shared" si="109"/>
        <v>0</v>
      </c>
      <c r="Q831" s="261">
        <f t="shared" si="110"/>
        <v>0</v>
      </c>
      <c r="R831" s="260">
        <f t="shared" si="111"/>
        <v>0</v>
      </c>
      <c r="S831" s="261">
        <f t="shared" si="112"/>
        <v>0</v>
      </c>
      <c r="T831" s="258">
        <f t="shared" si="115"/>
        <v>0</v>
      </c>
      <c r="U831" s="259">
        <f t="shared" si="116"/>
        <v>0</v>
      </c>
    </row>
    <row r="832" spans="1:21" ht="20.25">
      <c r="A832" s="78"/>
      <c r="B832" s="270"/>
      <c r="C832" s="79"/>
      <c r="D832" s="80"/>
      <c r="E832" s="81"/>
      <c r="F832" s="31">
        <f t="shared" si="108"/>
      </c>
      <c r="G832" s="303">
        <f>IF(D832="","",VLOOKUP(F832,'Plan Comptable Général Commenté'!$C$5:$D$570,2,0))</f>
      </c>
      <c r="H832" s="82"/>
      <c r="I832" s="281">
        <f>IF(H832="","",VLOOKUP(H832,'Comptes Analytiques'!$A$8:$B$51,2,0))</f>
      </c>
      <c r="J832" s="33"/>
      <c r="K832" s="84"/>
      <c r="L832" s="84"/>
      <c r="M832" s="305"/>
      <c r="N832" s="255">
        <f t="shared" si="113"/>
        <v>0</v>
      </c>
      <c r="O832" s="261">
        <f t="shared" si="114"/>
        <v>0</v>
      </c>
      <c r="P832" s="260">
        <f t="shared" si="109"/>
        <v>0</v>
      </c>
      <c r="Q832" s="261">
        <f t="shared" si="110"/>
        <v>0</v>
      </c>
      <c r="R832" s="260">
        <f t="shared" si="111"/>
        <v>0</v>
      </c>
      <c r="S832" s="261">
        <f t="shared" si="112"/>
        <v>0</v>
      </c>
      <c r="T832" s="258">
        <f t="shared" si="115"/>
        <v>0</v>
      </c>
      <c r="U832" s="259">
        <f t="shared" si="116"/>
        <v>0</v>
      </c>
    </row>
    <row r="833" spans="1:21" ht="20.25">
      <c r="A833" s="78"/>
      <c r="B833" s="270"/>
      <c r="C833" s="79"/>
      <c r="D833" s="80"/>
      <c r="E833" s="81"/>
      <c r="F833" s="31">
        <f t="shared" si="108"/>
      </c>
      <c r="G833" s="303">
        <f>IF(D833="","",VLOOKUP(F833,'Plan Comptable Général Commenté'!$C$5:$D$570,2,0))</f>
      </c>
      <c r="H833" s="82"/>
      <c r="I833" s="281">
        <f>IF(H833="","",VLOOKUP(H833,'Comptes Analytiques'!$A$8:$B$51,2,0))</f>
      </c>
      <c r="J833" s="33"/>
      <c r="K833" s="84"/>
      <c r="L833" s="84"/>
      <c r="M833" s="305"/>
      <c r="N833" s="255">
        <f t="shared" si="113"/>
        <v>0</v>
      </c>
      <c r="O833" s="261">
        <f t="shared" si="114"/>
        <v>0</v>
      </c>
      <c r="P833" s="260">
        <f t="shared" si="109"/>
        <v>0</v>
      </c>
      <c r="Q833" s="261">
        <f t="shared" si="110"/>
        <v>0</v>
      </c>
      <c r="R833" s="260">
        <f t="shared" si="111"/>
        <v>0</v>
      </c>
      <c r="S833" s="261">
        <f t="shared" si="112"/>
        <v>0</v>
      </c>
      <c r="T833" s="258">
        <f t="shared" si="115"/>
        <v>0</v>
      </c>
      <c r="U833" s="259">
        <f t="shared" si="116"/>
        <v>0</v>
      </c>
    </row>
    <row r="834" spans="1:21" ht="20.25">
      <c r="A834" s="78"/>
      <c r="B834" s="270"/>
      <c r="C834" s="79"/>
      <c r="D834" s="80"/>
      <c r="E834" s="81"/>
      <c r="F834" s="31">
        <f t="shared" si="108"/>
      </c>
      <c r="G834" s="303">
        <f>IF(D834="","",VLOOKUP(F834,'Plan Comptable Général Commenté'!$C$5:$D$570,2,0))</f>
      </c>
      <c r="H834" s="82"/>
      <c r="I834" s="281">
        <f>IF(H834="","",VLOOKUP(H834,'Comptes Analytiques'!$A$8:$B$51,2,0))</f>
      </c>
      <c r="J834" s="33"/>
      <c r="K834" s="84"/>
      <c r="L834" s="84"/>
      <c r="M834" s="305"/>
      <c r="N834" s="255">
        <f t="shared" si="113"/>
        <v>0</v>
      </c>
      <c r="O834" s="261">
        <f t="shared" si="114"/>
        <v>0</v>
      </c>
      <c r="P834" s="260">
        <f t="shared" si="109"/>
        <v>0</v>
      </c>
      <c r="Q834" s="261">
        <f t="shared" si="110"/>
        <v>0</v>
      </c>
      <c r="R834" s="260">
        <f t="shared" si="111"/>
        <v>0</v>
      </c>
      <c r="S834" s="261">
        <f t="shared" si="112"/>
        <v>0</v>
      </c>
      <c r="T834" s="258">
        <f t="shared" si="115"/>
        <v>0</v>
      </c>
      <c r="U834" s="259">
        <f t="shared" si="116"/>
        <v>0</v>
      </c>
    </row>
    <row r="835" spans="1:21" ht="20.25">
      <c r="A835" s="78"/>
      <c r="B835" s="270"/>
      <c r="C835" s="79"/>
      <c r="D835" s="80"/>
      <c r="E835" s="81"/>
      <c r="F835" s="31">
        <f t="shared" si="108"/>
      </c>
      <c r="G835" s="303">
        <f>IF(D835="","",VLOOKUP(F835,'Plan Comptable Général Commenté'!$C$5:$D$570,2,0))</f>
      </c>
      <c r="H835" s="82"/>
      <c r="I835" s="281">
        <f>IF(H835="","",VLOOKUP(H835,'Comptes Analytiques'!$A$8:$B$51,2,0))</f>
      </c>
      <c r="J835" s="33"/>
      <c r="K835" s="84"/>
      <c r="L835" s="84"/>
      <c r="M835" s="305"/>
      <c r="N835" s="255">
        <f t="shared" si="113"/>
        <v>0</v>
      </c>
      <c r="O835" s="261">
        <f t="shared" si="114"/>
        <v>0</v>
      </c>
      <c r="P835" s="260">
        <f t="shared" si="109"/>
        <v>0</v>
      </c>
      <c r="Q835" s="261">
        <f t="shared" si="110"/>
        <v>0</v>
      </c>
      <c r="R835" s="260">
        <f t="shared" si="111"/>
        <v>0</v>
      </c>
      <c r="S835" s="261">
        <f t="shared" si="112"/>
        <v>0</v>
      </c>
      <c r="T835" s="258">
        <f t="shared" si="115"/>
        <v>0</v>
      </c>
      <c r="U835" s="259">
        <f t="shared" si="116"/>
        <v>0</v>
      </c>
    </row>
    <row r="836" spans="1:21" ht="20.25">
      <c r="A836" s="78"/>
      <c r="B836" s="270"/>
      <c r="C836" s="79"/>
      <c r="D836" s="80"/>
      <c r="E836" s="81"/>
      <c r="F836" s="31">
        <f t="shared" si="108"/>
      </c>
      <c r="G836" s="303">
        <f>IF(D836="","",VLOOKUP(F836,'Plan Comptable Général Commenté'!$C$5:$D$570,2,0))</f>
      </c>
      <c r="H836" s="82"/>
      <c r="I836" s="281">
        <f>IF(H836="","",VLOOKUP(H836,'Comptes Analytiques'!$A$8:$B$51,2,0))</f>
      </c>
      <c r="J836" s="33"/>
      <c r="K836" s="84"/>
      <c r="L836" s="84"/>
      <c r="M836" s="305"/>
      <c r="N836" s="255">
        <f t="shared" si="113"/>
        <v>0</v>
      </c>
      <c r="O836" s="261">
        <f t="shared" si="114"/>
        <v>0</v>
      </c>
      <c r="P836" s="260">
        <f t="shared" si="109"/>
        <v>0</v>
      </c>
      <c r="Q836" s="261">
        <f t="shared" si="110"/>
        <v>0</v>
      </c>
      <c r="R836" s="260">
        <f t="shared" si="111"/>
        <v>0</v>
      </c>
      <c r="S836" s="261">
        <f t="shared" si="112"/>
        <v>0</v>
      </c>
      <c r="T836" s="258">
        <f t="shared" si="115"/>
        <v>0</v>
      </c>
      <c r="U836" s="259">
        <f t="shared" si="116"/>
        <v>0</v>
      </c>
    </row>
    <row r="837" spans="1:21" ht="20.25">
      <c r="A837" s="78"/>
      <c r="B837" s="270"/>
      <c r="C837" s="79"/>
      <c r="D837" s="80"/>
      <c r="E837" s="81"/>
      <c r="F837" s="31">
        <f t="shared" si="108"/>
      </c>
      <c r="G837" s="303">
        <f>IF(D837="","",VLOOKUP(F837,'Plan Comptable Général Commenté'!$C$5:$D$570,2,0))</f>
      </c>
      <c r="H837" s="82"/>
      <c r="I837" s="281">
        <f>IF(H837="","",VLOOKUP(H837,'Comptes Analytiques'!$A$8:$B$51,2,0))</f>
      </c>
      <c r="J837" s="33"/>
      <c r="K837" s="84"/>
      <c r="L837" s="84"/>
      <c r="M837" s="305"/>
      <c r="N837" s="255">
        <f t="shared" si="113"/>
        <v>0</v>
      </c>
      <c r="O837" s="261">
        <f t="shared" si="114"/>
        <v>0</v>
      </c>
      <c r="P837" s="260">
        <f t="shared" si="109"/>
        <v>0</v>
      </c>
      <c r="Q837" s="261">
        <f t="shared" si="110"/>
        <v>0</v>
      </c>
      <c r="R837" s="260">
        <f t="shared" si="111"/>
        <v>0</v>
      </c>
      <c r="S837" s="261">
        <f t="shared" si="112"/>
        <v>0</v>
      </c>
      <c r="T837" s="258">
        <f t="shared" si="115"/>
        <v>0</v>
      </c>
      <c r="U837" s="259">
        <f t="shared" si="116"/>
        <v>0</v>
      </c>
    </row>
    <row r="838" spans="1:21" ht="20.25">
      <c r="A838" s="78"/>
      <c r="B838" s="270"/>
      <c r="C838" s="79"/>
      <c r="D838" s="80"/>
      <c r="E838" s="81"/>
      <c r="F838" s="31">
        <f t="shared" si="108"/>
      </c>
      <c r="G838" s="303">
        <f>IF(D838="","",VLOOKUP(F838,'Plan Comptable Général Commenté'!$C$5:$D$570,2,0))</f>
      </c>
      <c r="H838" s="82"/>
      <c r="I838" s="281">
        <f>IF(H838="","",VLOOKUP(H838,'Comptes Analytiques'!$A$8:$B$51,2,0))</f>
      </c>
      <c r="J838" s="33"/>
      <c r="K838" s="84"/>
      <c r="L838" s="84"/>
      <c r="M838" s="305"/>
      <c r="N838" s="255">
        <f t="shared" si="113"/>
        <v>0</v>
      </c>
      <c r="O838" s="261">
        <f t="shared" si="114"/>
        <v>0</v>
      </c>
      <c r="P838" s="260">
        <f t="shared" si="109"/>
        <v>0</v>
      </c>
      <c r="Q838" s="261">
        <f t="shared" si="110"/>
        <v>0</v>
      </c>
      <c r="R838" s="260">
        <f t="shared" si="111"/>
        <v>0</v>
      </c>
      <c r="S838" s="261">
        <f t="shared" si="112"/>
        <v>0</v>
      </c>
      <c r="T838" s="258">
        <f t="shared" si="115"/>
        <v>0</v>
      </c>
      <c r="U838" s="259">
        <f t="shared" si="116"/>
        <v>0</v>
      </c>
    </row>
    <row r="839" spans="1:21" ht="20.25">
      <c r="A839" s="78"/>
      <c r="B839" s="270"/>
      <c r="C839" s="79"/>
      <c r="D839" s="80"/>
      <c r="E839" s="81"/>
      <c r="F839" s="31">
        <f t="shared" si="108"/>
      </c>
      <c r="G839" s="303">
        <f>IF(D839="","",VLOOKUP(F839,'Plan Comptable Général Commenté'!$C$5:$D$570,2,0))</f>
      </c>
      <c r="H839" s="82"/>
      <c r="I839" s="281">
        <f>IF(H839="","",VLOOKUP(H839,'Comptes Analytiques'!$A$8:$B$51,2,0))</f>
      </c>
      <c r="J839" s="33"/>
      <c r="K839" s="84"/>
      <c r="L839" s="84"/>
      <c r="M839" s="305"/>
      <c r="N839" s="255">
        <f t="shared" si="113"/>
        <v>0</v>
      </c>
      <c r="O839" s="261">
        <f t="shared" si="114"/>
        <v>0</v>
      </c>
      <c r="P839" s="260">
        <f t="shared" si="109"/>
        <v>0</v>
      </c>
      <c r="Q839" s="261">
        <f t="shared" si="110"/>
        <v>0</v>
      </c>
      <c r="R839" s="260">
        <f t="shared" si="111"/>
        <v>0</v>
      </c>
      <c r="S839" s="261">
        <f t="shared" si="112"/>
        <v>0</v>
      </c>
      <c r="T839" s="258">
        <f t="shared" si="115"/>
        <v>0</v>
      </c>
      <c r="U839" s="259">
        <f t="shared" si="116"/>
        <v>0</v>
      </c>
    </row>
    <row r="840" spans="1:21" ht="20.25">
      <c r="A840" s="78"/>
      <c r="B840" s="270"/>
      <c r="C840" s="79"/>
      <c r="D840" s="80"/>
      <c r="E840" s="81"/>
      <c r="F840" s="31">
        <f t="shared" si="108"/>
      </c>
      <c r="G840" s="303">
        <f>IF(D840="","",VLOOKUP(F840,'Plan Comptable Général Commenté'!$C$5:$D$570,2,0))</f>
      </c>
      <c r="H840" s="82"/>
      <c r="I840" s="281">
        <f>IF(H840="","",VLOOKUP(H840,'Comptes Analytiques'!$A$8:$B$51,2,0))</f>
      </c>
      <c r="J840" s="33"/>
      <c r="K840" s="84"/>
      <c r="L840" s="84"/>
      <c r="M840" s="305"/>
      <c r="N840" s="255">
        <f t="shared" si="113"/>
        <v>0</v>
      </c>
      <c r="O840" s="261">
        <f t="shared" si="114"/>
        <v>0</v>
      </c>
      <c r="P840" s="260">
        <f t="shared" si="109"/>
        <v>0</v>
      </c>
      <c r="Q840" s="261">
        <f t="shared" si="110"/>
        <v>0</v>
      </c>
      <c r="R840" s="260">
        <f t="shared" si="111"/>
        <v>0</v>
      </c>
      <c r="S840" s="261">
        <f t="shared" si="112"/>
        <v>0</v>
      </c>
      <c r="T840" s="258">
        <f t="shared" si="115"/>
        <v>0</v>
      </c>
      <c r="U840" s="259">
        <f t="shared" si="116"/>
        <v>0</v>
      </c>
    </row>
    <row r="841" spans="1:21" ht="20.25">
      <c r="A841" s="78"/>
      <c r="B841" s="270"/>
      <c r="C841" s="79"/>
      <c r="D841" s="80"/>
      <c r="E841" s="81"/>
      <c r="F841" s="31">
        <f t="shared" si="108"/>
      </c>
      <c r="G841" s="303">
        <f>IF(D841="","",VLOOKUP(F841,'Plan Comptable Général Commenté'!$C$5:$D$570,2,0))</f>
      </c>
      <c r="H841" s="82"/>
      <c r="I841" s="281">
        <f>IF(H841="","",VLOOKUP(H841,'Comptes Analytiques'!$A$8:$B$51,2,0))</f>
      </c>
      <c r="J841" s="33"/>
      <c r="K841" s="84"/>
      <c r="L841" s="84"/>
      <c r="M841" s="305"/>
      <c r="N841" s="255">
        <f t="shared" si="113"/>
        <v>0</v>
      </c>
      <c r="O841" s="261">
        <f t="shared" si="114"/>
        <v>0</v>
      </c>
      <c r="P841" s="260">
        <f t="shared" si="109"/>
        <v>0</v>
      </c>
      <c r="Q841" s="261">
        <f t="shared" si="110"/>
        <v>0</v>
      </c>
      <c r="R841" s="260">
        <f t="shared" si="111"/>
        <v>0</v>
      </c>
      <c r="S841" s="261">
        <f t="shared" si="112"/>
        <v>0</v>
      </c>
      <c r="T841" s="258">
        <f t="shared" si="115"/>
        <v>0</v>
      </c>
      <c r="U841" s="259">
        <f t="shared" si="116"/>
        <v>0</v>
      </c>
    </row>
    <row r="842" spans="1:21" ht="20.25">
      <c r="A842" s="78"/>
      <c r="B842" s="270"/>
      <c r="C842" s="79"/>
      <c r="D842" s="80"/>
      <c r="E842" s="81"/>
      <c r="F842" s="31">
        <f aca="true" t="shared" si="117" ref="F842:F905">CONCATENATE(D842,E842)</f>
      </c>
      <c r="G842" s="303">
        <f>IF(D842="","",VLOOKUP(F842,'Plan Comptable Général Commenté'!$C$5:$D$570,2,0))</f>
      </c>
      <c r="H842" s="82"/>
      <c r="I842" s="281">
        <f>IF(H842="","",VLOOKUP(H842,'Comptes Analytiques'!$A$8:$B$51,2,0))</f>
      </c>
      <c r="J842" s="33"/>
      <c r="K842" s="84"/>
      <c r="L842" s="84"/>
      <c r="M842" s="305"/>
      <c r="N842" s="255">
        <f t="shared" si="113"/>
        <v>0</v>
      </c>
      <c r="O842" s="261">
        <f t="shared" si="114"/>
        <v>0</v>
      </c>
      <c r="P842" s="260">
        <f aca="true" t="shared" si="118" ref="P842:P905">IF(B842="C","",IF(B842="OD","",IF(B842="B1",IF(M842="*",K842,0),0)))</f>
        <v>0</v>
      </c>
      <c r="Q842" s="261">
        <f aca="true" t="shared" si="119" ref="Q842:Q905">IF(B842="C","",IF(B842="OD","",IF(B842="B1",IF(M842="*",L842,0),0)))</f>
        <v>0</v>
      </c>
      <c r="R842" s="260">
        <f aca="true" t="shared" si="120" ref="R842:R905">IF(B842="C","",IF(B842="OD","",IF(B842="B2",IF(M842="*",K842,0),0)))</f>
        <v>0</v>
      </c>
      <c r="S842" s="261">
        <f aca="true" t="shared" si="121" ref="S842:S905">IF(B842="C","",IF(B842="OD","",IF(B842="B2",IF(M842="*",L842,0),0)))</f>
        <v>0</v>
      </c>
      <c r="T842" s="258">
        <f t="shared" si="115"/>
        <v>0</v>
      </c>
      <c r="U842" s="259">
        <f t="shared" si="116"/>
        <v>0</v>
      </c>
    </row>
    <row r="843" spans="1:21" ht="20.25">
      <c r="A843" s="78"/>
      <c r="B843" s="270"/>
      <c r="C843" s="79"/>
      <c r="D843" s="80"/>
      <c r="E843" s="81"/>
      <c r="F843" s="31">
        <f t="shared" si="117"/>
      </c>
      <c r="G843" s="303">
        <f>IF(D843="","",VLOOKUP(F843,'Plan Comptable Général Commenté'!$C$5:$D$570,2,0))</f>
      </c>
      <c r="H843" s="82"/>
      <c r="I843" s="281">
        <f>IF(H843="","",VLOOKUP(H843,'Comptes Analytiques'!$A$8:$B$51,2,0))</f>
      </c>
      <c r="J843" s="33"/>
      <c r="K843" s="84"/>
      <c r="L843" s="84"/>
      <c r="M843" s="305"/>
      <c r="N843" s="255">
        <f aca="true" t="shared" si="122" ref="N843:N906">IF(B843="C","",IF(B843="OD","",IF(B843="B",IF(M843="*",K843,0),0)))</f>
        <v>0</v>
      </c>
      <c r="O843" s="261">
        <f aca="true" t="shared" si="123" ref="O843:O906">IF(B843="C","",IF(B843="OD","",IF(B843="B",IF(M843="*",L843,0),0)))</f>
        <v>0</v>
      </c>
      <c r="P843" s="260">
        <f t="shared" si="118"/>
        <v>0</v>
      </c>
      <c r="Q843" s="261">
        <f t="shared" si="119"/>
        <v>0</v>
      </c>
      <c r="R843" s="260">
        <f t="shared" si="120"/>
        <v>0</v>
      </c>
      <c r="S843" s="261">
        <f t="shared" si="121"/>
        <v>0</v>
      </c>
      <c r="T843" s="258">
        <f aca="true" t="shared" si="124" ref="T843:T906">IF(B843="C","",IF(B843="OD","",IF(B843="B3",IF(M843="*",K843,0),0)))</f>
        <v>0</v>
      </c>
      <c r="U843" s="259">
        <f aca="true" t="shared" si="125" ref="U843:U906">IF(B843="C","",IF(B843="OD","",IF(B843="B3",IF(M843="*",L843,0),0)))</f>
        <v>0</v>
      </c>
    </row>
    <row r="844" spans="1:21" ht="20.25">
      <c r="A844" s="78"/>
      <c r="B844" s="270"/>
      <c r="C844" s="79"/>
      <c r="D844" s="80"/>
      <c r="E844" s="81"/>
      <c r="F844" s="31">
        <f t="shared" si="117"/>
      </c>
      <c r="G844" s="303">
        <f>IF(D844="","",VLOOKUP(F844,'Plan Comptable Général Commenté'!$C$5:$D$570,2,0))</f>
      </c>
      <c r="H844" s="82"/>
      <c r="I844" s="281">
        <f>IF(H844="","",VLOOKUP(H844,'Comptes Analytiques'!$A$8:$B$51,2,0))</f>
      </c>
      <c r="J844" s="33"/>
      <c r="K844" s="84"/>
      <c r="L844" s="84"/>
      <c r="M844" s="305"/>
      <c r="N844" s="255">
        <f t="shared" si="122"/>
        <v>0</v>
      </c>
      <c r="O844" s="261">
        <f t="shared" si="123"/>
        <v>0</v>
      </c>
      <c r="P844" s="260">
        <f t="shared" si="118"/>
        <v>0</v>
      </c>
      <c r="Q844" s="261">
        <f t="shared" si="119"/>
        <v>0</v>
      </c>
      <c r="R844" s="260">
        <f t="shared" si="120"/>
        <v>0</v>
      </c>
      <c r="S844" s="261">
        <f t="shared" si="121"/>
        <v>0</v>
      </c>
      <c r="T844" s="258">
        <f t="shared" si="124"/>
        <v>0</v>
      </c>
      <c r="U844" s="259">
        <f t="shared" si="125"/>
        <v>0</v>
      </c>
    </row>
    <row r="845" spans="1:21" ht="20.25">
      <c r="A845" s="78"/>
      <c r="B845" s="270"/>
      <c r="C845" s="79"/>
      <c r="D845" s="80"/>
      <c r="E845" s="81"/>
      <c r="F845" s="31">
        <f t="shared" si="117"/>
      </c>
      <c r="G845" s="303">
        <f>IF(D845="","",VLOOKUP(F845,'Plan Comptable Général Commenté'!$C$5:$D$570,2,0))</f>
      </c>
      <c r="H845" s="82"/>
      <c r="I845" s="281">
        <f>IF(H845="","",VLOOKUP(H845,'Comptes Analytiques'!$A$8:$B$51,2,0))</f>
      </c>
      <c r="J845" s="33"/>
      <c r="K845" s="84"/>
      <c r="L845" s="84"/>
      <c r="M845" s="305"/>
      <c r="N845" s="255">
        <f t="shared" si="122"/>
        <v>0</v>
      </c>
      <c r="O845" s="261">
        <f t="shared" si="123"/>
        <v>0</v>
      </c>
      <c r="P845" s="260">
        <f t="shared" si="118"/>
        <v>0</v>
      </c>
      <c r="Q845" s="261">
        <f t="shared" si="119"/>
        <v>0</v>
      </c>
      <c r="R845" s="260">
        <f t="shared" si="120"/>
        <v>0</v>
      </c>
      <c r="S845" s="261">
        <f t="shared" si="121"/>
        <v>0</v>
      </c>
      <c r="T845" s="258">
        <f t="shared" si="124"/>
        <v>0</v>
      </c>
      <c r="U845" s="259">
        <f t="shared" si="125"/>
        <v>0</v>
      </c>
    </row>
    <row r="846" spans="1:21" ht="20.25">
      <c r="A846" s="78"/>
      <c r="B846" s="270"/>
      <c r="C846" s="79"/>
      <c r="D846" s="80"/>
      <c r="E846" s="81"/>
      <c r="F846" s="31">
        <f t="shared" si="117"/>
      </c>
      <c r="G846" s="303">
        <f>IF(D846="","",VLOOKUP(F846,'Plan Comptable Général Commenté'!$C$5:$D$570,2,0))</f>
      </c>
      <c r="H846" s="82"/>
      <c r="I846" s="281">
        <f>IF(H846="","",VLOOKUP(H846,'Comptes Analytiques'!$A$8:$B$51,2,0))</f>
      </c>
      <c r="J846" s="33"/>
      <c r="K846" s="84"/>
      <c r="L846" s="84"/>
      <c r="M846" s="305"/>
      <c r="N846" s="255">
        <f t="shared" si="122"/>
        <v>0</v>
      </c>
      <c r="O846" s="261">
        <f t="shared" si="123"/>
        <v>0</v>
      </c>
      <c r="P846" s="260">
        <f t="shared" si="118"/>
        <v>0</v>
      </c>
      <c r="Q846" s="261">
        <f t="shared" si="119"/>
        <v>0</v>
      </c>
      <c r="R846" s="260">
        <f t="shared" si="120"/>
        <v>0</v>
      </c>
      <c r="S846" s="261">
        <f t="shared" si="121"/>
        <v>0</v>
      </c>
      <c r="T846" s="258">
        <f t="shared" si="124"/>
        <v>0</v>
      </c>
      <c r="U846" s="259">
        <f t="shared" si="125"/>
        <v>0</v>
      </c>
    </row>
    <row r="847" spans="1:21" ht="20.25">
      <c r="A847" s="78"/>
      <c r="B847" s="270"/>
      <c r="C847" s="79"/>
      <c r="D847" s="80"/>
      <c r="E847" s="81"/>
      <c r="F847" s="31">
        <f t="shared" si="117"/>
      </c>
      <c r="G847" s="303">
        <f>IF(D847="","",VLOOKUP(F847,'Plan Comptable Général Commenté'!$C$5:$D$570,2,0))</f>
      </c>
      <c r="H847" s="82"/>
      <c r="I847" s="281">
        <f>IF(H847="","",VLOOKUP(H847,'Comptes Analytiques'!$A$8:$B$51,2,0))</f>
      </c>
      <c r="J847" s="33"/>
      <c r="K847" s="84"/>
      <c r="L847" s="84"/>
      <c r="M847" s="305"/>
      <c r="N847" s="255">
        <f t="shared" si="122"/>
        <v>0</v>
      </c>
      <c r="O847" s="261">
        <f t="shared" si="123"/>
        <v>0</v>
      </c>
      <c r="P847" s="260">
        <f t="shared" si="118"/>
        <v>0</v>
      </c>
      <c r="Q847" s="261">
        <f t="shared" si="119"/>
        <v>0</v>
      </c>
      <c r="R847" s="260">
        <f t="shared" si="120"/>
        <v>0</v>
      </c>
      <c r="S847" s="261">
        <f t="shared" si="121"/>
        <v>0</v>
      </c>
      <c r="T847" s="258">
        <f t="shared" si="124"/>
        <v>0</v>
      </c>
      <c r="U847" s="259">
        <f t="shared" si="125"/>
        <v>0</v>
      </c>
    </row>
    <row r="848" spans="1:21" ht="20.25">
      <c r="A848" s="78"/>
      <c r="B848" s="270"/>
      <c r="C848" s="79"/>
      <c r="D848" s="80"/>
      <c r="E848" s="81"/>
      <c r="F848" s="31">
        <f t="shared" si="117"/>
      </c>
      <c r="G848" s="303">
        <f>IF(D848="","",VLOOKUP(F848,'Plan Comptable Général Commenté'!$C$5:$D$570,2,0))</f>
      </c>
      <c r="H848" s="82"/>
      <c r="I848" s="281">
        <f>IF(H848="","",VLOOKUP(H848,'Comptes Analytiques'!$A$8:$B$51,2,0))</f>
      </c>
      <c r="J848" s="33"/>
      <c r="K848" s="84"/>
      <c r="L848" s="84"/>
      <c r="M848" s="305"/>
      <c r="N848" s="255">
        <f t="shared" si="122"/>
        <v>0</v>
      </c>
      <c r="O848" s="261">
        <f t="shared" si="123"/>
        <v>0</v>
      </c>
      <c r="P848" s="260">
        <f t="shared" si="118"/>
        <v>0</v>
      </c>
      <c r="Q848" s="261">
        <f t="shared" si="119"/>
        <v>0</v>
      </c>
      <c r="R848" s="260">
        <f t="shared" si="120"/>
        <v>0</v>
      </c>
      <c r="S848" s="261">
        <f t="shared" si="121"/>
        <v>0</v>
      </c>
      <c r="T848" s="258">
        <f t="shared" si="124"/>
        <v>0</v>
      </c>
      <c r="U848" s="259">
        <f t="shared" si="125"/>
        <v>0</v>
      </c>
    </row>
    <row r="849" spans="1:21" ht="20.25">
      <c r="A849" s="78"/>
      <c r="B849" s="270"/>
      <c r="C849" s="79"/>
      <c r="D849" s="80"/>
      <c r="E849" s="81"/>
      <c r="F849" s="31">
        <f t="shared" si="117"/>
      </c>
      <c r="G849" s="303">
        <f>IF(D849="","",VLOOKUP(F849,'Plan Comptable Général Commenté'!$C$5:$D$570,2,0))</f>
      </c>
      <c r="H849" s="82"/>
      <c r="I849" s="281">
        <f>IF(H849="","",VLOOKUP(H849,'Comptes Analytiques'!$A$8:$B$51,2,0))</f>
      </c>
      <c r="J849" s="33"/>
      <c r="K849" s="84"/>
      <c r="L849" s="84"/>
      <c r="M849" s="305"/>
      <c r="N849" s="255">
        <f t="shared" si="122"/>
        <v>0</v>
      </c>
      <c r="O849" s="261">
        <f t="shared" si="123"/>
        <v>0</v>
      </c>
      <c r="P849" s="260">
        <f t="shared" si="118"/>
        <v>0</v>
      </c>
      <c r="Q849" s="261">
        <f t="shared" si="119"/>
        <v>0</v>
      </c>
      <c r="R849" s="260">
        <f t="shared" si="120"/>
        <v>0</v>
      </c>
      <c r="S849" s="261">
        <f t="shared" si="121"/>
        <v>0</v>
      </c>
      <c r="T849" s="258">
        <f t="shared" si="124"/>
        <v>0</v>
      </c>
      <c r="U849" s="259">
        <f t="shared" si="125"/>
        <v>0</v>
      </c>
    </row>
    <row r="850" spans="1:21" ht="20.25">
      <c r="A850" s="78"/>
      <c r="B850" s="270"/>
      <c r="C850" s="79"/>
      <c r="D850" s="80"/>
      <c r="E850" s="81"/>
      <c r="F850" s="31">
        <f t="shared" si="117"/>
      </c>
      <c r="G850" s="303">
        <f>IF(D850="","",VLOOKUP(F850,'Plan Comptable Général Commenté'!$C$5:$D$570,2,0))</f>
      </c>
      <c r="H850" s="82"/>
      <c r="I850" s="281">
        <f>IF(H850="","",VLOOKUP(H850,'Comptes Analytiques'!$A$8:$B$51,2,0))</f>
      </c>
      <c r="J850" s="33"/>
      <c r="K850" s="84"/>
      <c r="L850" s="84"/>
      <c r="M850" s="305"/>
      <c r="N850" s="255">
        <f t="shared" si="122"/>
        <v>0</v>
      </c>
      <c r="O850" s="261">
        <f t="shared" si="123"/>
        <v>0</v>
      </c>
      <c r="P850" s="260">
        <f t="shared" si="118"/>
        <v>0</v>
      </c>
      <c r="Q850" s="261">
        <f t="shared" si="119"/>
        <v>0</v>
      </c>
      <c r="R850" s="260">
        <f t="shared" si="120"/>
        <v>0</v>
      </c>
      <c r="S850" s="261">
        <f t="shared" si="121"/>
        <v>0</v>
      </c>
      <c r="T850" s="258">
        <f t="shared" si="124"/>
        <v>0</v>
      </c>
      <c r="U850" s="259">
        <f t="shared" si="125"/>
        <v>0</v>
      </c>
    </row>
    <row r="851" spans="1:21" ht="20.25">
      <c r="A851" s="78"/>
      <c r="B851" s="270"/>
      <c r="C851" s="79"/>
      <c r="D851" s="80"/>
      <c r="E851" s="81"/>
      <c r="F851" s="31">
        <f t="shared" si="117"/>
      </c>
      <c r="G851" s="303">
        <f>IF(D851="","",VLOOKUP(F851,'Plan Comptable Général Commenté'!$C$5:$D$570,2,0))</f>
      </c>
      <c r="H851" s="82"/>
      <c r="I851" s="281">
        <f>IF(H851="","",VLOOKUP(H851,'Comptes Analytiques'!$A$8:$B$51,2,0))</f>
      </c>
      <c r="J851" s="33"/>
      <c r="K851" s="84"/>
      <c r="L851" s="84"/>
      <c r="M851" s="305"/>
      <c r="N851" s="255">
        <f t="shared" si="122"/>
        <v>0</v>
      </c>
      <c r="O851" s="261">
        <f t="shared" si="123"/>
        <v>0</v>
      </c>
      <c r="P851" s="260">
        <f t="shared" si="118"/>
        <v>0</v>
      </c>
      <c r="Q851" s="261">
        <f t="shared" si="119"/>
        <v>0</v>
      </c>
      <c r="R851" s="260">
        <f t="shared" si="120"/>
        <v>0</v>
      </c>
      <c r="S851" s="261">
        <f t="shared" si="121"/>
        <v>0</v>
      </c>
      <c r="T851" s="258">
        <f t="shared" si="124"/>
        <v>0</v>
      </c>
      <c r="U851" s="259">
        <f t="shared" si="125"/>
        <v>0</v>
      </c>
    </row>
    <row r="852" spans="1:21" ht="20.25">
      <c r="A852" s="78"/>
      <c r="B852" s="270"/>
      <c r="C852" s="79"/>
      <c r="D852" s="80"/>
      <c r="E852" s="81"/>
      <c r="F852" s="31">
        <f t="shared" si="117"/>
      </c>
      <c r="G852" s="303">
        <f>IF(D852="","",VLOOKUP(F852,'Plan Comptable Général Commenté'!$C$5:$D$570,2,0))</f>
      </c>
      <c r="H852" s="82"/>
      <c r="I852" s="281">
        <f>IF(H852="","",VLOOKUP(H852,'Comptes Analytiques'!$A$8:$B$51,2,0))</f>
      </c>
      <c r="J852" s="33"/>
      <c r="K852" s="84"/>
      <c r="L852" s="84"/>
      <c r="M852" s="305"/>
      <c r="N852" s="255">
        <f t="shared" si="122"/>
        <v>0</v>
      </c>
      <c r="O852" s="261">
        <f t="shared" si="123"/>
        <v>0</v>
      </c>
      <c r="P852" s="260">
        <f t="shared" si="118"/>
        <v>0</v>
      </c>
      <c r="Q852" s="261">
        <f t="shared" si="119"/>
        <v>0</v>
      </c>
      <c r="R852" s="260">
        <f t="shared" si="120"/>
        <v>0</v>
      </c>
      <c r="S852" s="261">
        <f t="shared" si="121"/>
        <v>0</v>
      </c>
      <c r="T852" s="258">
        <f t="shared" si="124"/>
        <v>0</v>
      </c>
      <c r="U852" s="259">
        <f t="shared" si="125"/>
        <v>0</v>
      </c>
    </row>
    <row r="853" spans="1:21" ht="20.25">
      <c r="A853" s="78"/>
      <c r="B853" s="270"/>
      <c r="C853" s="79"/>
      <c r="D853" s="80"/>
      <c r="E853" s="81"/>
      <c r="F853" s="31">
        <f t="shared" si="117"/>
      </c>
      <c r="G853" s="303">
        <f>IF(D853="","",VLOOKUP(F853,'Plan Comptable Général Commenté'!$C$5:$D$570,2,0))</f>
      </c>
      <c r="H853" s="82"/>
      <c r="I853" s="281">
        <f>IF(H853="","",VLOOKUP(H853,'Comptes Analytiques'!$A$8:$B$51,2,0))</f>
      </c>
      <c r="J853" s="33"/>
      <c r="K853" s="84"/>
      <c r="L853" s="84"/>
      <c r="M853" s="305"/>
      <c r="N853" s="255">
        <f t="shared" si="122"/>
        <v>0</v>
      </c>
      <c r="O853" s="261">
        <f t="shared" si="123"/>
        <v>0</v>
      </c>
      <c r="P853" s="260">
        <f t="shared" si="118"/>
        <v>0</v>
      </c>
      <c r="Q853" s="261">
        <f t="shared" si="119"/>
        <v>0</v>
      </c>
      <c r="R853" s="260">
        <f t="shared" si="120"/>
        <v>0</v>
      </c>
      <c r="S853" s="261">
        <f t="shared" si="121"/>
        <v>0</v>
      </c>
      <c r="T853" s="258">
        <f t="shared" si="124"/>
        <v>0</v>
      </c>
      <c r="U853" s="259">
        <f t="shared" si="125"/>
        <v>0</v>
      </c>
    </row>
    <row r="854" spans="1:21" ht="20.25">
      <c r="A854" s="78"/>
      <c r="B854" s="270"/>
      <c r="C854" s="79"/>
      <c r="D854" s="80"/>
      <c r="E854" s="81"/>
      <c r="F854" s="31">
        <f t="shared" si="117"/>
      </c>
      <c r="G854" s="303">
        <f>IF(D854="","",VLOOKUP(F854,'Plan Comptable Général Commenté'!$C$5:$D$570,2,0))</f>
      </c>
      <c r="H854" s="82"/>
      <c r="I854" s="281">
        <f>IF(H854="","",VLOOKUP(H854,'Comptes Analytiques'!$A$8:$B$51,2,0))</f>
      </c>
      <c r="J854" s="33"/>
      <c r="K854" s="84"/>
      <c r="L854" s="84"/>
      <c r="M854" s="305"/>
      <c r="N854" s="255">
        <f t="shared" si="122"/>
        <v>0</v>
      </c>
      <c r="O854" s="261">
        <f t="shared" si="123"/>
        <v>0</v>
      </c>
      <c r="P854" s="260">
        <f t="shared" si="118"/>
        <v>0</v>
      </c>
      <c r="Q854" s="261">
        <f t="shared" si="119"/>
        <v>0</v>
      </c>
      <c r="R854" s="260">
        <f t="shared" si="120"/>
        <v>0</v>
      </c>
      <c r="S854" s="261">
        <f t="shared" si="121"/>
        <v>0</v>
      </c>
      <c r="T854" s="258">
        <f t="shared" si="124"/>
        <v>0</v>
      </c>
      <c r="U854" s="259">
        <f t="shared" si="125"/>
        <v>0</v>
      </c>
    </row>
    <row r="855" spans="1:21" ht="20.25">
      <c r="A855" s="78"/>
      <c r="B855" s="270"/>
      <c r="C855" s="79"/>
      <c r="D855" s="80"/>
      <c r="E855" s="81"/>
      <c r="F855" s="31">
        <f t="shared" si="117"/>
      </c>
      <c r="G855" s="303">
        <f>IF(D855="","",VLOOKUP(F855,'Plan Comptable Général Commenté'!$C$5:$D$570,2,0))</f>
      </c>
      <c r="H855" s="82"/>
      <c r="I855" s="281">
        <f>IF(H855="","",VLOOKUP(H855,'Comptes Analytiques'!$A$8:$B$51,2,0))</f>
      </c>
      <c r="J855" s="33"/>
      <c r="K855" s="84"/>
      <c r="L855" s="84"/>
      <c r="M855" s="305"/>
      <c r="N855" s="255">
        <f t="shared" si="122"/>
        <v>0</v>
      </c>
      <c r="O855" s="261">
        <f t="shared" si="123"/>
        <v>0</v>
      </c>
      <c r="P855" s="260">
        <f t="shared" si="118"/>
        <v>0</v>
      </c>
      <c r="Q855" s="261">
        <f t="shared" si="119"/>
        <v>0</v>
      </c>
      <c r="R855" s="260">
        <f t="shared" si="120"/>
        <v>0</v>
      </c>
      <c r="S855" s="261">
        <f t="shared" si="121"/>
        <v>0</v>
      </c>
      <c r="T855" s="258">
        <f t="shared" si="124"/>
        <v>0</v>
      </c>
      <c r="U855" s="259">
        <f t="shared" si="125"/>
        <v>0</v>
      </c>
    </row>
    <row r="856" spans="1:21" ht="20.25">
      <c r="A856" s="78"/>
      <c r="B856" s="270"/>
      <c r="C856" s="79"/>
      <c r="D856" s="80"/>
      <c r="E856" s="81"/>
      <c r="F856" s="31">
        <f t="shared" si="117"/>
      </c>
      <c r="G856" s="303">
        <f>IF(D856="","",VLOOKUP(F856,'Plan Comptable Général Commenté'!$C$5:$D$570,2,0))</f>
      </c>
      <c r="H856" s="82"/>
      <c r="I856" s="281">
        <f>IF(H856="","",VLOOKUP(H856,'Comptes Analytiques'!$A$8:$B$51,2,0))</f>
      </c>
      <c r="J856" s="33"/>
      <c r="K856" s="84"/>
      <c r="L856" s="84"/>
      <c r="M856" s="305"/>
      <c r="N856" s="255">
        <f t="shared" si="122"/>
        <v>0</v>
      </c>
      <c r="O856" s="261">
        <f t="shared" si="123"/>
        <v>0</v>
      </c>
      <c r="P856" s="260">
        <f t="shared" si="118"/>
        <v>0</v>
      </c>
      <c r="Q856" s="261">
        <f t="shared" si="119"/>
        <v>0</v>
      </c>
      <c r="R856" s="260">
        <f t="shared" si="120"/>
        <v>0</v>
      </c>
      <c r="S856" s="261">
        <f t="shared" si="121"/>
        <v>0</v>
      </c>
      <c r="T856" s="258">
        <f t="shared" si="124"/>
        <v>0</v>
      </c>
      <c r="U856" s="259">
        <f t="shared" si="125"/>
        <v>0</v>
      </c>
    </row>
    <row r="857" spans="1:21" ht="20.25">
      <c r="A857" s="78"/>
      <c r="B857" s="270"/>
      <c r="C857" s="79"/>
      <c r="D857" s="80"/>
      <c r="E857" s="81"/>
      <c r="F857" s="31">
        <f t="shared" si="117"/>
      </c>
      <c r="G857" s="303">
        <f>IF(D857="","",VLOOKUP(F857,'Plan Comptable Général Commenté'!$C$5:$D$570,2,0))</f>
      </c>
      <c r="H857" s="82"/>
      <c r="I857" s="281">
        <f>IF(H857="","",VLOOKUP(H857,'Comptes Analytiques'!$A$8:$B$51,2,0))</f>
      </c>
      <c r="J857" s="33"/>
      <c r="K857" s="84"/>
      <c r="L857" s="84"/>
      <c r="M857" s="305"/>
      <c r="N857" s="255">
        <f t="shared" si="122"/>
        <v>0</v>
      </c>
      <c r="O857" s="261">
        <f t="shared" si="123"/>
        <v>0</v>
      </c>
      <c r="P857" s="260">
        <f t="shared" si="118"/>
        <v>0</v>
      </c>
      <c r="Q857" s="261">
        <f t="shared" si="119"/>
        <v>0</v>
      </c>
      <c r="R857" s="260">
        <f t="shared" si="120"/>
        <v>0</v>
      </c>
      <c r="S857" s="261">
        <f t="shared" si="121"/>
        <v>0</v>
      </c>
      <c r="T857" s="258">
        <f t="shared" si="124"/>
        <v>0</v>
      </c>
      <c r="U857" s="259">
        <f t="shared" si="125"/>
        <v>0</v>
      </c>
    </row>
    <row r="858" spans="1:21" ht="20.25">
      <c r="A858" s="78"/>
      <c r="B858" s="270"/>
      <c r="C858" s="79"/>
      <c r="D858" s="80"/>
      <c r="E858" s="81"/>
      <c r="F858" s="31">
        <f t="shared" si="117"/>
      </c>
      <c r="G858" s="303">
        <f>IF(D858="","",VLOOKUP(F858,'Plan Comptable Général Commenté'!$C$5:$D$570,2,0))</f>
      </c>
      <c r="H858" s="82"/>
      <c r="I858" s="281">
        <f>IF(H858="","",VLOOKUP(H858,'Comptes Analytiques'!$A$8:$B$51,2,0))</f>
      </c>
      <c r="J858" s="33"/>
      <c r="K858" s="84"/>
      <c r="L858" s="84"/>
      <c r="M858" s="305"/>
      <c r="N858" s="255">
        <f t="shared" si="122"/>
        <v>0</v>
      </c>
      <c r="O858" s="261">
        <f t="shared" si="123"/>
        <v>0</v>
      </c>
      <c r="P858" s="260">
        <f t="shared" si="118"/>
        <v>0</v>
      </c>
      <c r="Q858" s="261">
        <f t="shared" si="119"/>
        <v>0</v>
      </c>
      <c r="R858" s="260">
        <f t="shared" si="120"/>
        <v>0</v>
      </c>
      <c r="S858" s="261">
        <f t="shared" si="121"/>
        <v>0</v>
      </c>
      <c r="T858" s="258">
        <f t="shared" si="124"/>
        <v>0</v>
      </c>
      <c r="U858" s="259">
        <f t="shared" si="125"/>
        <v>0</v>
      </c>
    </row>
    <row r="859" spans="1:21" ht="20.25">
      <c r="A859" s="78"/>
      <c r="B859" s="270"/>
      <c r="C859" s="79"/>
      <c r="D859" s="80"/>
      <c r="E859" s="81"/>
      <c r="F859" s="31">
        <f t="shared" si="117"/>
      </c>
      <c r="G859" s="303">
        <f>IF(D859="","",VLOOKUP(F859,'Plan Comptable Général Commenté'!$C$5:$D$570,2,0))</f>
      </c>
      <c r="H859" s="82"/>
      <c r="I859" s="281">
        <f>IF(H859="","",VLOOKUP(H859,'Comptes Analytiques'!$A$8:$B$51,2,0))</f>
      </c>
      <c r="J859" s="33"/>
      <c r="K859" s="84"/>
      <c r="L859" s="84"/>
      <c r="M859" s="305"/>
      <c r="N859" s="255">
        <f t="shared" si="122"/>
        <v>0</v>
      </c>
      <c r="O859" s="261">
        <f t="shared" si="123"/>
        <v>0</v>
      </c>
      <c r="P859" s="260">
        <f t="shared" si="118"/>
        <v>0</v>
      </c>
      <c r="Q859" s="261">
        <f t="shared" si="119"/>
        <v>0</v>
      </c>
      <c r="R859" s="260">
        <f t="shared" si="120"/>
        <v>0</v>
      </c>
      <c r="S859" s="261">
        <f t="shared" si="121"/>
        <v>0</v>
      </c>
      <c r="T859" s="258">
        <f t="shared" si="124"/>
        <v>0</v>
      </c>
      <c r="U859" s="259">
        <f t="shared" si="125"/>
        <v>0</v>
      </c>
    </row>
    <row r="860" spans="1:21" ht="20.25">
      <c r="A860" s="78"/>
      <c r="B860" s="270"/>
      <c r="C860" s="79"/>
      <c r="D860" s="80"/>
      <c r="E860" s="81"/>
      <c r="F860" s="31">
        <f t="shared" si="117"/>
      </c>
      <c r="G860" s="303">
        <f>IF(D860="","",VLOOKUP(F860,'Plan Comptable Général Commenté'!$C$5:$D$570,2,0))</f>
      </c>
      <c r="H860" s="82"/>
      <c r="I860" s="281">
        <f>IF(H860="","",VLOOKUP(H860,'Comptes Analytiques'!$A$8:$B$51,2,0))</f>
      </c>
      <c r="J860" s="33"/>
      <c r="K860" s="84"/>
      <c r="L860" s="84"/>
      <c r="M860" s="305"/>
      <c r="N860" s="255">
        <f t="shared" si="122"/>
        <v>0</v>
      </c>
      <c r="O860" s="261">
        <f t="shared" si="123"/>
        <v>0</v>
      </c>
      <c r="P860" s="260">
        <f t="shared" si="118"/>
        <v>0</v>
      </c>
      <c r="Q860" s="261">
        <f t="shared" si="119"/>
        <v>0</v>
      </c>
      <c r="R860" s="260">
        <f t="shared" si="120"/>
        <v>0</v>
      </c>
      <c r="S860" s="261">
        <f t="shared" si="121"/>
        <v>0</v>
      </c>
      <c r="T860" s="258">
        <f t="shared" si="124"/>
        <v>0</v>
      </c>
      <c r="U860" s="259">
        <f t="shared" si="125"/>
        <v>0</v>
      </c>
    </row>
    <row r="861" spans="1:21" ht="20.25">
      <c r="A861" s="78"/>
      <c r="B861" s="270"/>
      <c r="C861" s="79"/>
      <c r="D861" s="80"/>
      <c r="E861" s="81"/>
      <c r="F861" s="31">
        <f t="shared" si="117"/>
      </c>
      <c r="G861" s="303">
        <f>IF(D861="","",VLOOKUP(F861,'Plan Comptable Général Commenté'!$C$5:$D$570,2,0))</f>
      </c>
      <c r="H861" s="82"/>
      <c r="I861" s="281">
        <f>IF(H861="","",VLOOKUP(H861,'Comptes Analytiques'!$A$8:$B$51,2,0))</f>
      </c>
      <c r="J861" s="33"/>
      <c r="K861" s="84"/>
      <c r="L861" s="84"/>
      <c r="M861" s="305"/>
      <c r="N861" s="255">
        <f t="shared" si="122"/>
        <v>0</v>
      </c>
      <c r="O861" s="261">
        <f t="shared" si="123"/>
        <v>0</v>
      </c>
      <c r="P861" s="260">
        <f t="shared" si="118"/>
        <v>0</v>
      </c>
      <c r="Q861" s="261">
        <f t="shared" si="119"/>
        <v>0</v>
      </c>
      <c r="R861" s="260">
        <f t="shared" si="120"/>
        <v>0</v>
      </c>
      <c r="S861" s="261">
        <f t="shared" si="121"/>
        <v>0</v>
      </c>
      <c r="T861" s="258">
        <f t="shared" si="124"/>
        <v>0</v>
      </c>
      <c r="U861" s="259">
        <f t="shared" si="125"/>
        <v>0</v>
      </c>
    </row>
    <row r="862" spans="1:21" ht="20.25">
      <c r="A862" s="78"/>
      <c r="B862" s="270"/>
      <c r="C862" s="79"/>
      <c r="D862" s="80"/>
      <c r="E862" s="81"/>
      <c r="F862" s="31">
        <f t="shared" si="117"/>
      </c>
      <c r="G862" s="303">
        <f>IF(D862="","",VLOOKUP(F862,'Plan Comptable Général Commenté'!$C$5:$D$570,2,0))</f>
      </c>
      <c r="H862" s="82"/>
      <c r="I862" s="281">
        <f>IF(H862="","",VLOOKUP(H862,'Comptes Analytiques'!$A$8:$B$51,2,0))</f>
      </c>
      <c r="J862" s="33"/>
      <c r="K862" s="84"/>
      <c r="L862" s="84"/>
      <c r="M862" s="305"/>
      <c r="N862" s="255">
        <f t="shared" si="122"/>
        <v>0</v>
      </c>
      <c r="O862" s="261">
        <f t="shared" si="123"/>
        <v>0</v>
      </c>
      <c r="P862" s="260">
        <f t="shared" si="118"/>
        <v>0</v>
      </c>
      <c r="Q862" s="261">
        <f t="shared" si="119"/>
        <v>0</v>
      </c>
      <c r="R862" s="260">
        <f t="shared" si="120"/>
        <v>0</v>
      </c>
      <c r="S862" s="261">
        <f t="shared" si="121"/>
        <v>0</v>
      </c>
      <c r="T862" s="258">
        <f t="shared" si="124"/>
        <v>0</v>
      </c>
      <c r="U862" s="259">
        <f t="shared" si="125"/>
        <v>0</v>
      </c>
    </row>
    <row r="863" spans="1:21" ht="20.25">
      <c r="A863" s="78"/>
      <c r="B863" s="270"/>
      <c r="C863" s="79"/>
      <c r="D863" s="80"/>
      <c r="E863" s="81"/>
      <c r="F863" s="31">
        <f t="shared" si="117"/>
      </c>
      <c r="G863" s="303">
        <f>IF(D863="","",VLOOKUP(F863,'Plan Comptable Général Commenté'!$C$5:$D$570,2,0))</f>
      </c>
      <c r="H863" s="82"/>
      <c r="I863" s="281">
        <f>IF(H863="","",VLOOKUP(H863,'Comptes Analytiques'!$A$8:$B$51,2,0))</f>
      </c>
      <c r="J863" s="33"/>
      <c r="K863" s="84"/>
      <c r="L863" s="84"/>
      <c r="M863" s="305"/>
      <c r="N863" s="255">
        <f t="shared" si="122"/>
        <v>0</v>
      </c>
      <c r="O863" s="261">
        <f t="shared" si="123"/>
        <v>0</v>
      </c>
      <c r="P863" s="260">
        <f t="shared" si="118"/>
        <v>0</v>
      </c>
      <c r="Q863" s="261">
        <f t="shared" si="119"/>
        <v>0</v>
      </c>
      <c r="R863" s="260">
        <f t="shared" si="120"/>
        <v>0</v>
      </c>
      <c r="S863" s="261">
        <f t="shared" si="121"/>
        <v>0</v>
      </c>
      <c r="T863" s="258">
        <f t="shared" si="124"/>
        <v>0</v>
      </c>
      <c r="U863" s="259">
        <f t="shared" si="125"/>
        <v>0</v>
      </c>
    </row>
    <row r="864" spans="1:21" ht="20.25">
      <c r="A864" s="78"/>
      <c r="B864" s="270"/>
      <c r="C864" s="79"/>
      <c r="D864" s="80"/>
      <c r="E864" s="81"/>
      <c r="F864" s="31">
        <f t="shared" si="117"/>
      </c>
      <c r="G864" s="303">
        <f>IF(D864="","",VLOOKUP(F864,'Plan Comptable Général Commenté'!$C$5:$D$570,2,0))</f>
      </c>
      <c r="H864" s="82"/>
      <c r="I864" s="281">
        <f>IF(H864="","",VLOOKUP(H864,'Comptes Analytiques'!$A$8:$B$51,2,0))</f>
      </c>
      <c r="J864" s="33"/>
      <c r="K864" s="84"/>
      <c r="L864" s="84"/>
      <c r="M864" s="305"/>
      <c r="N864" s="255">
        <f t="shared" si="122"/>
        <v>0</v>
      </c>
      <c r="O864" s="261">
        <f t="shared" si="123"/>
        <v>0</v>
      </c>
      <c r="P864" s="260">
        <f t="shared" si="118"/>
        <v>0</v>
      </c>
      <c r="Q864" s="261">
        <f t="shared" si="119"/>
        <v>0</v>
      </c>
      <c r="R864" s="260">
        <f t="shared" si="120"/>
        <v>0</v>
      </c>
      <c r="S864" s="261">
        <f t="shared" si="121"/>
        <v>0</v>
      </c>
      <c r="T864" s="258">
        <f t="shared" si="124"/>
        <v>0</v>
      </c>
      <c r="U864" s="259">
        <f t="shared" si="125"/>
        <v>0</v>
      </c>
    </row>
    <row r="865" spans="1:21" ht="20.25">
      <c r="A865" s="78"/>
      <c r="B865" s="270"/>
      <c r="C865" s="79"/>
      <c r="D865" s="80"/>
      <c r="E865" s="81"/>
      <c r="F865" s="31">
        <f t="shared" si="117"/>
      </c>
      <c r="G865" s="303">
        <f>IF(D865="","",VLOOKUP(F865,'Plan Comptable Général Commenté'!$C$5:$D$570,2,0))</f>
      </c>
      <c r="H865" s="82"/>
      <c r="I865" s="281">
        <f>IF(H865="","",VLOOKUP(H865,'Comptes Analytiques'!$A$8:$B$51,2,0))</f>
      </c>
      <c r="J865" s="33"/>
      <c r="K865" s="84"/>
      <c r="L865" s="84"/>
      <c r="M865" s="305"/>
      <c r="N865" s="255">
        <f t="shared" si="122"/>
        <v>0</v>
      </c>
      <c r="O865" s="261">
        <f t="shared" si="123"/>
        <v>0</v>
      </c>
      <c r="P865" s="260">
        <f t="shared" si="118"/>
        <v>0</v>
      </c>
      <c r="Q865" s="261">
        <f t="shared" si="119"/>
        <v>0</v>
      </c>
      <c r="R865" s="260">
        <f t="shared" si="120"/>
        <v>0</v>
      </c>
      <c r="S865" s="261">
        <f t="shared" si="121"/>
        <v>0</v>
      </c>
      <c r="T865" s="258">
        <f t="shared" si="124"/>
        <v>0</v>
      </c>
      <c r="U865" s="259">
        <f t="shared" si="125"/>
        <v>0</v>
      </c>
    </row>
    <row r="866" spans="1:21" ht="20.25">
      <c r="A866" s="78"/>
      <c r="B866" s="270"/>
      <c r="C866" s="79"/>
      <c r="D866" s="80"/>
      <c r="E866" s="81"/>
      <c r="F866" s="31">
        <f t="shared" si="117"/>
      </c>
      <c r="G866" s="303">
        <f>IF(D866="","",VLOOKUP(F866,'Plan Comptable Général Commenté'!$C$5:$D$570,2,0))</f>
      </c>
      <c r="H866" s="82"/>
      <c r="I866" s="281">
        <f>IF(H866="","",VLOOKUP(H866,'Comptes Analytiques'!$A$8:$B$51,2,0))</f>
      </c>
      <c r="J866" s="33"/>
      <c r="K866" s="84"/>
      <c r="L866" s="84"/>
      <c r="M866" s="305"/>
      <c r="N866" s="255">
        <f t="shared" si="122"/>
        <v>0</v>
      </c>
      <c r="O866" s="261">
        <f t="shared" si="123"/>
        <v>0</v>
      </c>
      <c r="P866" s="260">
        <f t="shared" si="118"/>
        <v>0</v>
      </c>
      <c r="Q866" s="261">
        <f t="shared" si="119"/>
        <v>0</v>
      </c>
      <c r="R866" s="260">
        <f t="shared" si="120"/>
        <v>0</v>
      </c>
      <c r="S866" s="261">
        <f t="shared" si="121"/>
        <v>0</v>
      </c>
      <c r="T866" s="258">
        <f t="shared" si="124"/>
        <v>0</v>
      </c>
      <c r="U866" s="259">
        <f t="shared" si="125"/>
        <v>0</v>
      </c>
    </row>
    <row r="867" spans="1:21" ht="20.25">
      <c r="A867" s="78"/>
      <c r="B867" s="270"/>
      <c r="C867" s="79"/>
      <c r="D867" s="80"/>
      <c r="E867" s="81"/>
      <c r="F867" s="31">
        <f t="shared" si="117"/>
      </c>
      <c r="G867" s="303">
        <f>IF(D867="","",VLOOKUP(F867,'Plan Comptable Général Commenté'!$C$5:$D$570,2,0))</f>
      </c>
      <c r="H867" s="82"/>
      <c r="I867" s="281">
        <f>IF(H867="","",VLOOKUP(H867,'Comptes Analytiques'!$A$8:$B$51,2,0))</f>
      </c>
      <c r="J867" s="33"/>
      <c r="K867" s="84"/>
      <c r="L867" s="84"/>
      <c r="M867" s="305"/>
      <c r="N867" s="255">
        <f t="shared" si="122"/>
        <v>0</v>
      </c>
      <c r="O867" s="261">
        <f t="shared" si="123"/>
        <v>0</v>
      </c>
      <c r="P867" s="260">
        <f t="shared" si="118"/>
        <v>0</v>
      </c>
      <c r="Q867" s="261">
        <f t="shared" si="119"/>
        <v>0</v>
      </c>
      <c r="R867" s="260">
        <f t="shared" si="120"/>
        <v>0</v>
      </c>
      <c r="S867" s="261">
        <f t="shared" si="121"/>
        <v>0</v>
      </c>
      <c r="T867" s="258">
        <f t="shared" si="124"/>
        <v>0</v>
      </c>
      <c r="U867" s="259">
        <f t="shared" si="125"/>
        <v>0</v>
      </c>
    </row>
    <row r="868" spans="1:21" ht="20.25">
      <c r="A868" s="78"/>
      <c r="B868" s="270"/>
      <c r="C868" s="79"/>
      <c r="D868" s="80"/>
      <c r="E868" s="81"/>
      <c r="F868" s="31">
        <f t="shared" si="117"/>
      </c>
      <c r="G868" s="303">
        <f>IF(D868="","",VLOOKUP(F868,'Plan Comptable Général Commenté'!$C$5:$D$570,2,0))</f>
      </c>
      <c r="H868" s="82"/>
      <c r="I868" s="281">
        <f>IF(H868="","",VLOOKUP(H868,'Comptes Analytiques'!$A$8:$B$51,2,0))</f>
      </c>
      <c r="J868" s="33"/>
      <c r="K868" s="84"/>
      <c r="L868" s="84"/>
      <c r="M868" s="305"/>
      <c r="N868" s="255">
        <f t="shared" si="122"/>
        <v>0</v>
      </c>
      <c r="O868" s="261">
        <f t="shared" si="123"/>
        <v>0</v>
      </c>
      <c r="P868" s="260">
        <f t="shared" si="118"/>
        <v>0</v>
      </c>
      <c r="Q868" s="261">
        <f t="shared" si="119"/>
        <v>0</v>
      </c>
      <c r="R868" s="260">
        <f t="shared" si="120"/>
        <v>0</v>
      </c>
      <c r="S868" s="261">
        <f t="shared" si="121"/>
        <v>0</v>
      </c>
      <c r="T868" s="258">
        <f t="shared" si="124"/>
        <v>0</v>
      </c>
      <c r="U868" s="259">
        <f t="shared" si="125"/>
        <v>0</v>
      </c>
    </row>
    <row r="869" spans="1:21" ht="20.25">
      <c r="A869" s="78"/>
      <c r="B869" s="270"/>
      <c r="C869" s="79"/>
      <c r="D869" s="80"/>
      <c r="E869" s="81"/>
      <c r="F869" s="31">
        <f t="shared" si="117"/>
      </c>
      <c r="G869" s="303">
        <f>IF(D869="","",VLOOKUP(F869,'Plan Comptable Général Commenté'!$C$5:$D$570,2,0))</f>
      </c>
      <c r="H869" s="82"/>
      <c r="I869" s="281">
        <f>IF(H869="","",VLOOKUP(H869,'Comptes Analytiques'!$A$8:$B$51,2,0))</f>
      </c>
      <c r="J869" s="33"/>
      <c r="K869" s="84"/>
      <c r="L869" s="84"/>
      <c r="M869" s="305"/>
      <c r="N869" s="255">
        <f t="shared" si="122"/>
        <v>0</v>
      </c>
      <c r="O869" s="261">
        <f t="shared" si="123"/>
        <v>0</v>
      </c>
      <c r="P869" s="260">
        <f t="shared" si="118"/>
        <v>0</v>
      </c>
      <c r="Q869" s="261">
        <f t="shared" si="119"/>
        <v>0</v>
      </c>
      <c r="R869" s="260">
        <f t="shared" si="120"/>
        <v>0</v>
      </c>
      <c r="S869" s="261">
        <f t="shared" si="121"/>
        <v>0</v>
      </c>
      <c r="T869" s="258">
        <f t="shared" si="124"/>
        <v>0</v>
      </c>
      <c r="U869" s="259">
        <f t="shared" si="125"/>
        <v>0</v>
      </c>
    </row>
    <row r="870" spans="1:21" ht="20.25">
      <c r="A870" s="78"/>
      <c r="B870" s="270"/>
      <c r="C870" s="79"/>
      <c r="D870" s="80"/>
      <c r="E870" s="81"/>
      <c r="F870" s="31">
        <f t="shared" si="117"/>
      </c>
      <c r="G870" s="303">
        <f>IF(D870="","",VLOOKUP(F870,'Plan Comptable Général Commenté'!$C$5:$D$570,2,0))</f>
      </c>
      <c r="H870" s="82"/>
      <c r="I870" s="281">
        <f>IF(H870="","",VLOOKUP(H870,'Comptes Analytiques'!$A$8:$B$51,2,0))</f>
      </c>
      <c r="J870" s="33"/>
      <c r="K870" s="84"/>
      <c r="L870" s="84"/>
      <c r="M870" s="305"/>
      <c r="N870" s="255">
        <f t="shared" si="122"/>
        <v>0</v>
      </c>
      <c r="O870" s="261">
        <f t="shared" si="123"/>
        <v>0</v>
      </c>
      <c r="P870" s="260">
        <f t="shared" si="118"/>
        <v>0</v>
      </c>
      <c r="Q870" s="261">
        <f t="shared" si="119"/>
        <v>0</v>
      </c>
      <c r="R870" s="260">
        <f t="shared" si="120"/>
        <v>0</v>
      </c>
      <c r="S870" s="261">
        <f t="shared" si="121"/>
        <v>0</v>
      </c>
      <c r="T870" s="258">
        <f t="shared" si="124"/>
        <v>0</v>
      </c>
      <c r="U870" s="259">
        <f t="shared" si="125"/>
        <v>0</v>
      </c>
    </row>
    <row r="871" spans="1:21" ht="20.25">
      <c r="A871" s="78"/>
      <c r="B871" s="270"/>
      <c r="C871" s="79"/>
      <c r="D871" s="80"/>
      <c r="E871" s="81"/>
      <c r="F871" s="31">
        <f t="shared" si="117"/>
      </c>
      <c r="G871" s="303">
        <f>IF(D871="","",VLOOKUP(F871,'Plan Comptable Général Commenté'!$C$5:$D$570,2,0))</f>
      </c>
      <c r="H871" s="82"/>
      <c r="I871" s="281">
        <f>IF(H871="","",VLOOKUP(H871,'Comptes Analytiques'!$A$8:$B$51,2,0))</f>
      </c>
      <c r="J871" s="33"/>
      <c r="K871" s="84"/>
      <c r="L871" s="84"/>
      <c r="M871" s="305"/>
      <c r="N871" s="255">
        <f t="shared" si="122"/>
        <v>0</v>
      </c>
      <c r="O871" s="261">
        <f t="shared" si="123"/>
        <v>0</v>
      </c>
      <c r="P871" s="260">
        <f t="shared" si="118"/>
        <v>0</v>
      </c>
      <c r="Q871" s="261">
        <f t="shared" si="119"/>
        <v>0</v>
      </c>
      <c r="R871" s="260">
        <f t="shared" si="120"/>
        <v>0</v>
      </c>
      <c r="S871" s="261">
        <f t="shared" si="121"/>
        <v>0</v>
      </c>
      <c r="T871" s="258">
        <f t="shared" si="124"/>
        <v>0</v>
      </c>
      <c r="U871" s="259">
        <f t="shared" si="125"/>
        <v>0</v>
      </c>
    </row>
    <row r="872" spans="1:21" ht="20.25">
      <c r="A872" s="78"/>
      <c r="B872" s="270"/>
      <c r="C872" s="79"/>
      <c r="D872" s="80"/>
      <c r="E872" s="81"/>
      <c r="F872" s="31">
        <f t="shared" si="117"/>
      </c>
      <c r="G872" s="303">
        <f>IF(D872="","",VLOOKUP(F872,'Plan Comptable Général Commenté'!$C$5:$D$570,2,0))</f>
      </c>
      <c r="H872" s="82"/>
      <c r="I872" s="281">
        <f>IF(H872="","",VLOOKUP(H872,'Comptes Analytiques'!$A$8:$B$51,2,0))</f>
      </c>
      <c r="J872" s="33"/>
      <c r="K872" s="84"/>
      <c r="L872" s="84"/>
      <c r="M872" s="305"/>
      <c r="N872" s="255">
        <f t="shared" si="122"/>
        <v>0</v>
      </c>
      <c r="O872" s="261">
        <f t="shared" si="123"/>
        <v>0</v>
      </c>
      <c r="P872" s="260">
        <f t="shared" si="118"/>
        <v>0</v>
      </c>
      <c r="Q872" s="261">
        <f t="shared" si="119"/>
        <v>0</v>
      </c>
      <c r="R872" s="260">
        <f t="shared" si="120"/>
        <v>0</v>
      </c>
      <c r="S872" s="261">
        <f t="shared" si="121"/>
        <v>0</v>
      </c>
      <c r="T872" s="258">
        <f t="shared" si="124"/>
        <v>0</v>
      </c>
      <c r="U872" s="259">
        <f t="shared" si="125"/>
        <v>0</v>
      </c>
    </row>
    <row r="873" spans="1:21" ht="20.25">
      <c r="A873" s="78"/>
      <c r="B873" s="270"/>
      <c r="C873" s="79"/>
      <c r="D873" s="80"/>
      <c r="E873" s="81"/>
      <c r="F873" s="31">
        <f t="shared" si="117"/>
      </c>
      <c r="G873" s="303">
        <f>IF(D873="","",VLOOKUP(F873,'Plan Comptable Général Commenté'!$C$5:$D$570,2,0))</f>
      </c>
      <c r="H873" s="82"/>
      <c r="I873" s="281">
        <f>IF(H873="","",VLOOKUP(H873,'Comptes Analytiques'!$A$8:$B$51,2,0))</f>
      </c>
      <c r="J873" s="33"/>
      <c r="K873" s="84"/>
      <c r="L873" s="84"/>
      <c r="M873" s="305"/>
      <c r="N873" s="255">
        <f t="shared" si="122"/>
        <v>0</v>
      </c>
      <c r="O873" s="261">
        <f t="shared" si="123"/>
        <v>0</v>
      </c>
      <c r="P873" s="260">
        <f t="shared" si="118"/>
        <v>0</v>
      </c>
      <c r="Q873" s="261">
        <f t="shared" si="119"/>
        <v>0</v>
      </c>
      <c r="R873" s="260">
        <f t="shared" si="120"/>
        <v>0</v>
      </c>
      <c r="S873" s="261">
        <f t="shared" si="121"/>
        <v>0</v>
      </c>
      <c r="T873" s="258">
        <f t="shared" si="124"/>
        <v>0</v>
      </c>
      <c r="U873" s="259">
        <f t="shared" si="125"/>
        <v>0</v>
      </c>
    </row>
    <row r="874" spans="1:21" ht="20.25">
      <c r="A874" s="78"/>
      <c r="B874" s="270"/>
      <c r="C874" s="79"/>
      <c r="D874" s="80"/>
      <c r="E874" s="81"/>
      <c r="F874" s="31">
        <f t="shared" si="117"/>
      </c>
      <c r="G874" s="303">
        <f>IF(D874="","",VLOOKUP(F874,'Plan Comptable Général Commenté'!$C$5:$D$570,2,0))</f>
      </c>
      <c r="H874" s="82"/>
      <c r="I874" s="281">
        <f>IF(H874="","",VLOOKUP(H874,'Comptes Analytiques'!$A$8:$B$51,2,0))</f>
      </c>
      <c r="J874" s="33"/>
      <c r="K874" s="84"/>
      <c r="L874" s="84"/>
      <c r="M874" s="305"/>
      <c r="N874" s="255">
        <f t="shared" si="122"/>
        <v>0</v>
      </c>
      <c r="O874" s="261">
        <f t="shared" si="123"/>
        <v>0</v>
      </c>
      <c r="P874" s="260">
        <f t="shared" si="118"/>
        <v>0</v>
      </c>
      <c r="Q874" s="261">
        <f t="shared" si="119"/>
        <v>0</v>
      </c>
      <c r="R874" s="260">
        <f t="shared" si="120"/>
        <v>0</v>
      </c>
      <c r="S874" s="261">
        <f t="shared" si="121"/>
        <v>0</v>
      </c>
      <c r="T874" s="258">
        <f t="shared" si="124"/>
        <v>0</v>
      </c>
      <c r="U874" s="259">
        <f t="shared" si="125"/>
        <v>0</v>
      </c>
    </row>
    <row r="875" spans="1:21" ht="20.25">
      <c r="A875" s="78"/>
      <c r="B875" s="270"/>
      <c r="C875" s="79"/>
      <c r="D875" s="80"/>
      <c r="E875" s="81"/>
      <c r="F875" s="31">
        <f t="shared" si="117"/>
      </c>
      <c r="G875" s="303">
        <f>IF(D875="","",VLOOKUP(F875,'Plan Comptable Général Commenté'!$C$5:$D$570,2,0))</f>
      </c>
      <c r="H875" s="82"/>
      <c r="I875" s="281">
        <f>IF(H875="","",VLOOKUP(H875,'Comptes Analytiques'!$A$8:$B$51,2,0))</f>
      </c>
      <c r="J875" s="33"/>
      <c r="K875" s="84"/>
      <c r="L875" s="84"/>
      <c r="M875" s="305"/>
      <c r="N875" s="255">
        <f t="shared" si="122"/>
        <v>0</v>
      </c>
      <c r="O875" s="261">
        <f t="shared" si="123"/>
        <v>0</v>
      </c>
      <c r="P875" s="260">
        <f t="shared" si="118"/>
        <v>0</v>
      </c>
      <c r="Q875" s="261">
        <f t="shared" si="119"/>
        <v>0</v>
      </c>
      <c r="R875" s="260">
        <f t="shared" si="120"/>
        <v>0</v>
      </c>
      <c r="S875" s="261">
        <f t="shared" si="121"/>
        <v>0</v>
      </c>
      <c r="T875" s="258">
        <f t="shared" si="124"/>
        <v>0</v>
      </c>
      <c r="U875" s="259">
        <f t="shared" si="125"/>
        <v>0</v>
      </c>
    </row>
    <row r="876" spans="1:21" ht="20.25">
      <c r="A876" s="78"/>
      <c r="B876" s="270"/>
      <c r="C876" s="79"/>
      <c r="D876" s="80"/>
      <c r="E876" s="81"/>
      <c r="F876" s="31">
        <f t="shared" si="117"/>
      </c>
      <c r="G876" s="303">
        <f>IF(D876="","",VLOOKUP(F876,'Plan Comptable Général Commenté'!$C$5:$D$570,2,0))</f>
      </c>
      <c r="H876" s="82"/>
      <c r="I876" s="281">
        <f>IF(H876="","",VLOOKUP(H876,'Comptes Analytiques'!$A$8:$B$51,2,0))</f>
      </c>
      <c r="J876" s="33"/>
      <c r="K876" s="84"/>
      <c r="L876" s="84"/>
      <c r="M876" s="305"/>
      <c r="N876" s="255">
        <f t="shared" si="122"/>
        <v>0</v>
      </c>
      <c r="O876" s="261">
        <f t="shared" si="123"/>
        <v>0</v>
      </c>
      <c r="P876" s="260">
        <f t="shared" si="118"/>
        <v>0</v>
      </c>
      <c r="Q876" s="261">
        <f t="shared" si="119"/>
        <v>0</v>
      </c>
      <c r="R876" s="260">
        <f t="shared" si="120"/>
        <v>0</v>
      </c>
      <c r="S876" s="261">
        <f t="shared" si="121"/>
        <v>0</v>
      </c>
      <c r="T876" s="258">
        <f t="shared" si="124"/>
        <v>0</v>
      </c>
      <c r="U876" s="259">
        <f t="shared" si="125"/>
        <v>0</v>
      </c>
    </row>
    <row r="877" spans="1:21" ht="20.25">
      <c r="A877" s="78"/>
      <c r="B877" s="270"/>
      <c r="C877" s="79"/>
      <c r="D877" s="80"/>
      <c r="E877" s="81"/>
      <c r="F877" s="31">
        <f t="shared" si="117"/>
      </c>
      <c r="G877" s="303">
        <f>IF(D877="","",VLOOKUP(F877,'Plan Comptable Général Commenté'!$C$5:$D$570,2,0))</f>
      </c>
      <c r="H877" s="82"/>
      <c r="I877" s="281">
        <f>IF(H877="","",VLOOKUP(H877,'Comptes Analytiques'!$A$8:$B$51,2,0))</f>
      </c>
      <c r="J877" s="33"/>
      <c r="K877" s="84"/>
      <c r="L877" s="84"/>
      <c r="M877" s="305"/>
      <c r="N877" s="255">
        <f t="shared" si="122"/>
        <v>0</v>
      </c>
      <c r="O877" s="261">
        <f t="shared" si="123"/>
        <v>0</v>
      </c>
      <c r="P877" s="260">
        <f t="shared" si="118"/>
        <v>0</v>
      </c>
      <c r="Q877" s="261">
        <f t="shared" si="119"/>
        <v>0</v>
      </c>
      <c r="R877" s="260">
        <f t="shared" si="120"/>
        <v>0</v>
      </c>
      <c r="S877" s="261">
        <f t="shared" si="121"/>
        <v>0</v>
      </c>
      <c r="T877" s="258">
        <f t="shared" si="124"/>
        <v>0</v>
      </c>
      <c r="U877" s="259">
        <f t="shared" si="125"/>
        <v>0</v>
      </c>
    </row>
    <row r="878" spans="1:21" ht="20.25">
      <c r="A878" s="78"/>
      <c r="B878" s="270"/>
      <c r="C878" s="79"/>
      <c r="D878" s="80"/>
      <c r="E878" s="81"/>
      <c r="F878" s="31">
        <f t="shared" si="117"/>
      </c>
      <c r="G878" s="303">
        <f>IF(D878="","",VLOOKUP(F878,'Plan Comptable Général Commenté'!$C$5:$D$570,2,0))</f>
      </c>
      <c r="H878" s="82"/>
      <c r="I878" s="281">
        <f>IF(H878="","",VLOOKUP(H878,'Comptes Analytiques'!$A$8:$B$51,2,0))</f>
      </c>
      <c r="J878" s="33"/>
      <c r="K878" s="84"/>
      <c r="L878" s="84"/>
      <c r="M878" s="305"/>
      <c r="N878" s="255">
        <f t="shared" si="122"/>
        <v>0</v>
      </c>
      <c r="O878" s="261">
        <f t="shared" si="123"/>
        <v>0</v>
      </c>
      <c r="P878" s="260">
        <f t="shared" si="118"/>
        <v>0</v>
      </c>
      <c r="Q878" s="261">
        <f t="shared" si="119"/>
        <v>0</v>
      </c>
      <c r="R878" s="260">
        <f t="shared" si="120"/>
        <v>0</v>
      </c>
      <c r="S878" s="261">
        <f t="shared" si="121"/>
        <v>0</v>
      </c>
      <c r="T878" s="258">
        <f t="shared" si="124"/>
        <v>0</v>
      </c>
      <c r="U878" s="259">
        <f t="shared" si="125"/>
        <v>0</v>
      </c>
    </row>
    <row r="879" spans="1:21" ht="20.25">
      <c r="A879" s="78"/>
      <c r="B879" s="270"/>
      <c r="C879" s="79"/>
      <c r="D879" s="80"/>
      <c r="E879" s="81"/>
      <c r="F879" s="31">
        <f t="shared" si="117"/>
      </c>
      <c r="G879" s="303">
        <f>IF(D879="","",VLOOKUP(F879,'Plan Comptable Général Commenté'!$C$5:$D$570,2,0))</f>
      </c>
      <c r="H879" s="82"/>
      <c r="I879" s="281">
        <f>IF(H879="","",VLOOKUP(H879,'Comptes Analytiques'!$A$8:$B$51,2,0))</f>
      </c>
      <c r="J879" s="33"/>
      <c r="K879" s="84"/>
      <c r="L879" s="84"/>
      <c r="M879" s="305"/>
      <c r="N879" s="255">
        <f t="shared" si="122"/>
        <v>0</v>
      </c>
      <c r="O879" s="261">
        <f t="shared" si="123"/>
        <v>0</v>
      </c>
      <c r="P879" s="260">
        <f t="shared" si="118"/>
        <v>0</v>
      </c>
      <c r="Q879" s="261">
        <f t="shared" si="119"/>
        <v>0</v>
      </c>
      <c r="R879" s="260">
        <f t="shared" si="120"/>
        <v>0</v>
      </c>
      <c r="S879" s="261">
        <f t="shared" si="121"/>
        <v>0</v>
      </c>
      <c r="T879" s="258">
        <f t="shared" si="124"/>
        <v>0</v>
      </c>
      <c r="U879" s="259">
        <f t="shared" si="125"/>
        <v>0</v>
      </c>
    </row>
    <row r="880" spans="1:21" ht="20.25">
      <c r="A880" s="78"/>
      <c r="B880" s="270"/>
      <c r="C880" s="79"/>
      <c r="D880" s="80"/>
      <c r="E880" s="81"/>
      <c r="F880" s="31">
        <f t="shared" si="117"/>
      </c>
      <c r="G880" s="303">
        <f>IF(D880="","",VLOOKUP(F880,'Plan Comptable Général Commenté'!$C$5:$D$570,2,0))</f>
      </c>
      <c r="H880" s="82"/>
      <c r="I880" s="281">
        <f>IF(H880="","",VLOOKUP(H880,'Comptes Analytiques'!$A$8:$B$51,2,0))</f>
      </c>
      <c r="J880" s="33"/>
      <c r="K880" s="84"/>
      <c r="L880" s="84"/>
      <c r="M880" s="305"/>
      <c r="N880" s="255">
        <f t="shared" si="122"/>
        <v>0</v>
      </c>
      <c r="O880" s="261">
        <f t="shared" si="123"/>
        <v>0</v>
      </c>
      <c r="P880" s="260">
        <f t="shared" si="118"/>
        <v>0</v>
      </c>
      <c r="Q880" s="261">
        <f t="shared" si="119"/>
        <v>0</v>
      </c>
      <c r="R880" s="260">
        <f t="shared" si="120"/>
        <v>0</v>
      </c>
      <c r="S880" s="261">
        <f t="shared" si="121"/>
        <v>0</v>
      </c>
      <c r="T880" s="258">
        <f t="shared" si="124"/>
        <v>0</v>
      </c>
      <c r="U880" s="259">
        <f t="shared" si="125"/>
        <v>0</v>
      </c>
    </row>
    <row r="881" spans="1:21" ht="20.25">
      <c r="A881" s="78"/>
      <c r="B881" s="270"/>
      <c r="C881" s="79"/>
      <c r="D881" s="80"/>
      <c r="E881" s="81"/>
      <c r="F881" s="31">
        <f t="shared" si="117"/>
      </c>
      <c r="G881" s="303">
        <f>IF(D881="","",VLOOKUP(F881,'Plan Comptable Général Commenté'!$C$5:$D$570,2,0))</f>
      </c>
      <c r="H881" s="82"/>
      <c r="I881" s="281">
        <f>IF(H881="","",VLOOKUP(H881,'Comptes Analytiques'!$A$8:$B$51,2,0))</f>
      </c>
      <c r="J881" s="33"/>
      <c r="K881" s="84"/>
      <c r="L881" s="84"/>
      <c r="M881" s="305"/>
      <c r="N881" s="255">
        <f t="shared" si="122"/>
        <v>0</v>
      </c>
      <c r="O881" s="261">
        <f t="shared" si="123"/>
        <v>0</v>
      </c>
      <c r="P881" s="260">
        <f t="shared" si="118"/>
        <v>0</v>
      </c>
      <c r="Q881" s="261">
        <f t="shared" si="119"/>
        <v>0</v>
      </c>
      <c r="R881" s="260">
        <f t="shared" si="120"/>
        <v>0</v>
      </c>
      <c r="S881" s="261">
        <f t="shared" si="121"/>
        <v>0</v>
      </c>
      <c r="T881" s="258">
        <f t="shared" si="124"/>
        <v>0</v>
      </c>
      <c r="U881" s="259">
        <f t="shared" si="125"/>
        <v>0</v>
      </c>
    </row>
    <row r="882" spans="1:21" ht="20.25">
      <c r="A882" s="78"/>
      <c r="B882" s="270"/>
      <c r="C882" s="79"/>
      <c r="D882" s="80"/>
      <c r="E882" s="81"/>
      <c r="F882" s="31">
        <f t="shared" si="117"/>
      </c>
      <c r="G882" s="303">
        <f>IF(D882="","",VLOOKUP(F882,'Plan Comptable Général Commenté'!$C$5:$D$570,2,0))</f>
      </c>
      <c r="H882" s="82"/>
      <c r="I882" s="281">
        <f>IF(H882="","",VLOOKUP(H882,'Comptes Analytiques'!$A$8:$B$51,2,0))</f>
      </c>
      <c r="J882" s="33"/>
      <c r="K882" s="84"/>
      <c r="L882" s="84"/>
      <c r="M882" s="305"/>
      <c r="N882" s="255">
        <f t="shared" si="122"/>
        <v>0</v>
      </c>
      <c r="O882" s="261">
        <f t="shared" si="123"/>
        <v>0</v>
      </c>
      <c r="P882" s="260">
        <f t="shared" si="118"/>
        <v>0</v>
      </c>
      <c r="Q882" s="261">
        <f t="shared" si="119"/>
        <v>0</v>
      </c>
      <c r="R882" s="260">
        <f t="shared" si="120"/>
        <v>0</v>
      </c>
      <c r="S882" s="261">
        <f t="shared" si="121"/>
        <v>0</v>
      </c>
      <c r="T882" s="258">
        <f t="shared" si="124"/>
        <v>0</v>
      </c>
      <c r="U882" s="259">
        <f t="shared" si="125"/>
        <v>0</v>
      </c>
    </row>
    <row r="883" spans="1:21" ht="20.25">
      <c r="A883" s="78"/>
      <c r="B883" s="270"/>
      <c r="C883" s="79"/>
      <c r="D883" s="80"/>
      <c r="E883" s="81"/>
      <c r="F883" s="31">
        <f t="shared" si="117"/>
      </c>
      <c r="G883" s="303">
        <f>IF(D883="","",VLOOKUP(F883,'Plan Comptable Général Commenté'!$C$5:$D$570,2,0))</f>
      </c>
      <c r="H883" s="82"/>
      <c r="I883" s="281">
        <f>IF(H883="","",VLOOKUP(H883,'Comptes Analytiques'!$A$8:$B$51,2,0))</f>
      </c>
      <c r="J883" s="33"/>
      <c r="K883" s="84"/>
      <c r="L883" s="84"/>
      <c r="M883" s="305"/>
      <c r="N883" s="255">
        <f t="shared" si="122"/>
        <v>0</v>
      </c>
      <c r="O883" s="261">
        <f t="shared" si="123"/>
        <v>0</v>
      </c>
      <c r="P883" s="260">
        <f t="shared" si="118"/>
        <v>0</v>
      </c>
      <c r="Q883" s="261">
        <f t="shared" si="119"/>
        <v>0</v>
      </c>
      <c r="R883" s="260">
        <f t="shared" si="120"/>
        <v>0</v>
      </c>
      <c r="S883" s="261">
        <f t="shared" si="121"/>
        <v>0</v>
      </c>
      <c r="T883" s="258">
        <f t="shared" si="124"/>
        <v>0</v>
      </c>
      <c r="U883" s="259">
        <f t="shared" si="125"/>
        <v>0</v>
      </c>
    </row>
    <row r="884" spans="1:21" ht="20.25">
      <c r="A884" s="78"/>
      <c r="B884" s="270"/>
      <c r="C884" s="79"/>
      <c r="D884" s="80"/>
      <c r="E884" s="81"/>
      <c r="F884" s="31">
        <f t="shared" si="117"/>
      </c>
      <c r="G884" s="303">
        <f>IF(D884="","",VLOOKUP(F884,'Plan Comptable Général Commenté'!$C$5:$D$570,2,0))</f>
      </c>
      <c r="H884" s="82"/>
      <c r="I884" s="281">
        <f>IF(H884="","",VLOOKUP(H884,'Comptes Analytiques'!$A$8:$B$51,2,0))</f>
      </c>
      <c r="J884" s="33"/>
      <c r="K884" s="84"/>
      <c r="L884" s="84"/>
      <c r="M884" s="305"/>
      <c r="N884" s="255">
        <f t="shared" si="122"/>
        <v>0</v>
      </c>
      <c r="O884" s="261">
        <f t="shared" si="123"/>
        <v>0</v>
      </c>
      <c r="P884" s="260">
        <f t="shared" si="118"/>
        <v>0</v>
      </c>
      <c r="Q884" s="261">
        <f t="shared" si="119"/>
        <v>0</v>
      </c>
      <c r="R884" s="260">
        <f t="shared" si="120"/>
        <v>0</v>
      </c>
      <c r="S884" s="261">
        <f t="shared" si="121"/>
        <v>0</v>
      </c>
      <c r="T884" s="258">
        <f t="shared" si="124"/>
        <v>0</v>
      </c>
      <c r="U884" s="259">
        <f t="shared" si="125"/>
        <v>0</v>
      </c>
    </row>
    <row r="885" spans="1:21" ht="20.25">
      <c r="A885" s="78"/>
      <c r="B885" s="270"/>
      <c r="C885" s="79"/>
      <c r="D885" s="80"/>
      <c r="E885" s="81"/>
      <c r="F885" s="31">
        <f t="shared" si="117"/>
      </c>
      <c r="G885" s="303">
        <f>IF(D885="","",VLOOKUP(F885,'Plan Comptable Général Commenté'!$C$5:$D$570,2,0))</f>
      </c>
      <c r="H885" s="82"/>
      <c r="I885" s="281">
        <f>IF(H885="","",VLOOKUP(H885,'Comptes Analytiques'!$A$8:$B$51,2,0))</f>
      </c>
      <c r="J885" s="33"/>
      <c r="K885" s="84"/>
      <c r="L885" s="84"/>
      <c r="M885" s="305"/>
      <c r="N885" s="255">
        <f t="shared" si="122"/>
        <v>0</v>
      </c>
      <c r="O885" s="261">
        <f t="shared" si="123"/>
        <v>0</v>
      </c>
      <c r="P885" s="260">
        <f t="shared" si="118"/>
        <v>0</v>
      </c>
      <c r="Q885" s="261">
        <f t="shared" si="119"/>
        <v>0</v>
      </c>
      <c r="R885" s="260">
        <f t="shared" si="120"/>
        <v>0</v>
      </c>
      <c r="S885" s="261">
        <f t="shared" si="121"/>
        <v>0</v>
      </c>
      <c r="T885" s="258">
        <f t="shared" si="124"/>
        <v>0</v>
      </c>
      <c r="U885" s="259">
        <f t="shared" si="125"/>
        <v>0</v>
      </c>
    </row>
    <row r="886" spans="1:21" ht="20.25">
      <c r="A886" s="78"/>
      <c r="B886" s="270"/>
      <c r="C886" s="79"/>
      <c r="D886" s="80"/>
      <c r="E886" s="81"/>
      <c r="F886" s="31">
        <f t="shared" si="117"/>
      </c>
      <c r="G886" s="303">
        <f>IF(D886="","",VLOOKUP(F886,'Plan Comptable Général Commenté'!$C$5:$D$570,2,0))</f>
      </c>
      <c r="H886" s="82"/>
      <c r="I886" s="281">
        <f>IF(H886="","",VLOOKUP(H886,'Comptes Analytiques'!$A$8:$B$51,2,0))</f>
      </c>
      <c r="J886" s="33"/>
      <c r="K886" s="84"/>
      <c r="L886" s="84"/>
      <c r="M886" s="305"/>
      <c r="N886" s="255">
        <f t="shared" si="122"/>
        <v>0</v>
      </c>
      <c r="O886" s="261">
        <f t="shared" si="123"/>
        <v>0</v>
      </c>
      <c r="P886" s="260">
        <f t="shared" si="118"/>
        <v>0</v>
      </c>
      <c r="Q886" s="261">
        <f t="shared" si="119"/>
        <v>0</v>
      </c>
      <c r="R886" s="260">
        <f t="shared" si="120"/>
        <v>0</v>
      </c>
      <c r="S886" s="261">
        <f t="shared" si="121"/>
        <v>0</v>
      </c>
      <c r="T886" s="258">
        <f t="shared" si="124"/>
        <v>0</v>
      </c>
      <c r="U886" s="259">
        <f t="shared" si="125"/>
        <v>0</v>
      </c>
    </row>
    <row r="887" spans="1:21" ht="20.25">
      <c r="A887" s="78"/>
      <c r="B887" s="270"/>
      <c r="C887" s="79"/>
      <c r="D887" s="80"/>
      <c r="E887" s="81"/>
      <c r="F887" s="31">
        <f t="shared" si="117"/>
      </c>
      <c r="G887" s="303">
        <f>IF(D887="","",VLOOKUP(F887,'Plan Comptable Général Commenté'!$C$5:$D$570,2,0))</f>
      </c>
      <c r="H887" s="82"/>
      <c r="I887" s="281">
        <f>IF(H887="","",VLOOKUP(H887,'Comptes Analytiques'!$A$8:$B$51,2,0))</f>
      </c>
      <c r="J887" s="33"/>
      <c r="K887" s="84"/>
      <c r="L887" s="84"/>
      <c r="M887" s="305"/>
      <c r="N887" s="255">
        <f t="shared" si="122"/>
        <v>0</v>
      </c>
      <c r="O887" s="261">
        <f t="shared" si="123"/>
        <v>0</v>
      </c>
      <c r="P887" s="260">
        <f t="shared" si="118"/>
        <v>0</v>
      </c>
      <c r="Q887" s="261">
        <f t="shared" si="119"/>
        <v>0</v>
      </c>
      <c r="R887" s="260">
        <f t="shared" si="120"/>
        <v>0</v>
      </c>
      <c r="S887" s="261">
        <f t="shared" si="121"/>
        <v>0</v>
      </c>
      <c r="T887" s="258">
        <f t="shared" si="124"/>
        <v>0</v>
      </c>
      <c r="U887" s="259">
        <f t="shared" si="125"/>
        <v>0</v>
      </c>
    </row>
    <row r="888" spans="1:21" ht="20.25">
      <c r="A888" s="78"/>
      <c r="B888" s="270"/>
      <c r="C888" s="79"/>
      <c r="D888" s="80"/>
      <c r="E888" s="81"/>
      <c r="F888" s="31">
        <f t="shared" si="117"/>
      </c>
      <c r="G888" s="303">
        <f>IF(D888="","",VLOOKUP(F888,'Plan Comptable Général Commenté'!$C$5:$D$570,2,0))</f>
      </c>
      <c r="H888" s="82"/>
      <c r="I888" s="281">
        <f>IF(H888="","",VLOOKUP(H888,'Comptes Analytiques'!$A$8:$B$51,2,0))</f>
      </c>
      <c r="J888" s="33"/>
      <c r="K888" s="84"/>
      <c r="L888" s="84"/>
      <c r="M888" s="305"/>
      <c r="N888" s="255">
        <f t="shared" si="122"/>
        <v>0</v>
      </c>
      <c r="O888" s="261">
        <f t="shared" si="123"/>
        <v>0</v>
      </c>
      <c r="P888" s="260">
        <f t="shared" si="118"/>
        <v>0</v>
      </c>
      <c r="Q888" s="261">
        <f t="shared" si="119"/>
        <v>0</v>
      </c>
      <c r="R888" s="260">
        <f t="shared" si="120"/>
        <v>0</v>
      </c>
      <c r="S888" s="261">
        <f t="shared" si="121"/>
        <v>0</v>
      </c>
      <c r="T888" s="258">
        <f t="shared" si="124"/>
        <v>0</v>
      </c>
      <c r="U888" s="259">
        <f t="shared" si="125"/>
        <v>0</v>
      </c>
    </row>
    <row r="889" spans="1:21" ht="20.25">
      <c r="A889" s="78"/>
      <c r="B889" s="270"/>
      <c r="C889" s="79"/>
      <c r="D889" s="80"/>
      <c r="E889" s="81"/>
      <c r="F889" s="31">
        <f t="shared" si="117"/>
      </c>
      <c r="G889" s="303">
        <f>IF(D889="","",VLOOKUP(F889,'Plan Comptable Général Commenté'!$C$5:$D$570,2,0))</f>
      </c>
      <c r="H889" s="82"/>
      <c r="I889" s="281">
        <f>IF(H889="","",VLOOKUP(H889,'Comptes Analytiques'!$A$8:$B$51,2,0))</f>
      </c>
      <c r="J889" s="33"/>
      <c r="K889" s="84"/>
      <c r="L889" s="84"/>
      <c r="M889" s="305"/>
      <c r="N889" s="255">
        <f t="shared" si="122"/>
        <v>0</v>
      </c>
      <c r="O889" s="261">
        <f t="shared" si="123"/>
        <v>0</v>
      </c>
      <c r="P889" s="260">
        <f t="shared" si="118"/>
        <v>0</v>
      </c>
      <c r="Q889" s="261">
        <f t="shared" si="119"/>
        <v>0</v>
      </c>
      <c r="R889" s="260">
        <f t="shared" si="120"/>
        <v>0</v>
      </c>
      <c r="S889" s="261">
        <f t="shared" si="121"/>
        <v>0</v>
      </c>
      <c r="T889" s="258">
        <f t="shared" si="124"/>
        <v>0</v>
      </c>
      <c r="U889" s="259">
        <f t="shared" si="125"/>
        <v>0</v>
      </c>
    </row>
    <row r="890" spans="1:21" ht="20.25">
      <c r="A890" s="78"/>
      <c r="B890" s="270"/>
      <c r="C890" s="79"/>
      <c r="D890" s="80"/>
      <c r="E890" s="81"/>
      <c r="F890" s="31">
        <f t="shared" si="117"/>
      </c>
      <c r="G890" s="303">
        <f>IF(D890="","",VLOOKUP(F890,'Plan Comptable Général Commenté'!$C$5:$D$570,2,0))</f>
      </c>
      <c r="H890" s="82"/>
      <c r="I890" s="281">
        <f>IF(H890="","",VLOOKUP(H890,'Comptes Analytiques'!$A$8:$B$51,2,0))</f>
      </c>
      <c r="J890" s="33"/>
      <c r="K890" s="84"/>
      <c r="L890" s="84"/>
      <c r="M890" s="305"/>
      <c r="N890" s="255">
        <f t="shared" si="122"/>
        <v>0</v>
      </c>
      <c r="O890" s="261">
        <f t="shared" si="123"/>
        <v>0</v>
      </c>
      <c r="P890" s="260">
        <f t="shared" si="118"/>
        <v>0</v>
      </c>
      <c r="Q890" s="261">
        <f t="shared" si="119"/>
        <v>0</v>
      </c>
      <c r="R890" s="260">
        <f t="shared" si="120"/>
        <v>0</v>
      </c>
      <c r="S890" s="261">
        <f t="shared" si="121"/>
        <v>0</v>
      </c>
      <c r="T890" s="258">
        <f t="shared" si="124"/>
        <v>0</v>
      </c>
      <c r="U890" s="259">
        <f t="shared" si="125"/>
        <v>0</v>
      </c>
    </row>
    <row r="891" spans="1:21" ht="20.25">
      <c r="A891" s="78"/>
      <c r="B891" s="270"/>
      <c r="C891" s="79"/>
      <c r="D891" s="80"/>
      <c r="E891" s="81"/>
      <c r="F891" s="31">
        <f t="shared" si="117"/>
      </c>
      <c r="G891" s="303">
        <f>IF(D891="","",VLOOKUP(F891,'Plan Comptable Général Commenté'!$C$5:$D$570,2,0))</f>
      </c>
      <c r="H891" s="82"/>
      <c r="I891" s="281">
        <f>IF(H891="","",VLOOKUP(H891,'Comptes Analytiques'!$A$8:$B$51,2,0))</f>
      </c>
      <c r="J891" s="33"/>
      <c r="K891" s="84"/>
      <c r="L891" s="84"/>
      <c r="M891" s="305"/>
      <c r="N891" s="255">
        <f t="shared" si="122"/>
        <v>0</v>
      </c>
      <c r="O891" s="261">
        <f t="shared" si="123"/>
        <v>0</v>
      </c>
      <c r="P891" s="260">
        <f t="shared" si="118"/>
        <v>0</v>
      </c>
      <c r="Q891" s="261">
        <f t="shared" si="119"/>
        <v>0</v>
      </c>
      <c r="R891" s="260">
        <f t="shared" si="120"/>
        <v>0</v>
      </c>
      <c r="S891" s="261">
        <f t="shared" si="121"/>
        <v>0</v>
      </c>
      <c r="T891" s="258">
        <f t="shared" si="124"/>
        <v>0</v>
      </c>
      <c r="U891" s="259">
        <f t="shared" si="125"/>
        <v>0</v>
      </c>
    </row>
    <row r="892" spans="1:21" ht="20.25">
      <c r="A892" s="78"/>
      <c r="B892" s="270"/>
      <c r="C892" s="79"/>
      <c r="D892" s="80"/>
      <c r="E892" s="81"/>
      <c r="F892" s="31">
        <f t="shared" si="117"/>
      </c>
      <c r="G892" s="303">
        <f>IF(D892="","",VLOOKUP(F892,'Plan Comptable Général Commenté'!$C$5:$D$570,2,0))</f>
      </c>
      <c r="H892" s="82"/>
      <c r="I892" s="281">
        <f>IF(H892="","",VLOOKUP(H892,'Comptes Analytiques'!$A$8:$B$51,2,0))</f>
      </c>
      <c r="J892" s="33"/>
      <c r="K892" s="84"/>
      <c r="L892" s="84"/>
      <c r="M892" s="305"/>
      <c r="N892" s="255">
        <f t="shared" si="122"/>
        <v>0</v>
      </c>
      <c r="O892" s="261">
        <f t="shared" si="123"/>
        <v>0</v>
      </c>
      <c r="P892" s="260">
        <f t="shared" si="118"/>
        <v>0</v>
      </c>
      <c r="Q892" s="261">
        <f t="shared" si="119"/>
        <v>0</v>
      </c>
      <c r="R892" s="260">
        <f t="shared" si="120"/>
        <v>0</v>
      </c>
      <c r="S892" s="261">
        <f t="shared" si="121"/>
        <v>0</v>
      </c>
      <c r="T892" s="258">
        <f t="shared" si="124"/>
        <v>0</v>
      </c>
      <c r="U892" s="259">
        <f t="shared" si="125"/>
        <v>0</v>
      </c>
    </row>
    <row r="893" spans="1:21" ht="20.25">
      <c r="A893" s="78"/>
      <c r="B893" s="270"/>
      <c r="C893" s="79"/>
      <c r="D893" s="80"/>
      <c r="E893" s="81"/>
      <c r="F893" s="31">
        <f t="shared" si="117"/>
      </c>
      <c r="G893" s="303">
        <f>IF(D893="","",VLOOKUP(F893,'Plan Comptable Général Commenté'!$C$5:$D$570,2,0))</f>
      </c>
      <c r="H893" s="82"/>
      <c r="I893" s="281">
        <f>IF(H893="","",VLOOKUP(H893,'Comptes Analytiques'!$A$8:$B$51,2,0))</f>
      </c>
      <c r="J893" s="33"/>
      <c r="K893" s="84"/>
      <c r="L893" s="84"/>
      <c r="M893" s="305"/>
      <c r="N893" s="255">
        <f t="shared" si="122"/>
        <v>0</v>
      </c>
      <c r="O893" s="261">
        <f t="shared" si="123"/>
        <v>0</v>
      </c>
      <c r="P893" s="260">
        <f t="shared" si="118"/>
        <v>0</v>
      </c>
      <c r="Q893" s="261">
        <f t="shared" si="119"/>
        <v>0</v>
      </c>
      <c r="R893" s="260">
        <f t="shared" si="120"/>
        <v>0</v>
      </c>
      <c r="S893" s="261">
        <f t="shared" si="121"/>
        <v>0</v>
      </c>
      <c r="T893" s="258">
        <f t="shared" si="124"/>
        <v>0</v>
      </c>
      <c r="U893" s="259">
        <f t="shared" si="125"/>
        <v>0</v>
      </c>
    </row>
    <row r="894" spans="1:21" ht="20.25">
      <c r="A894" s="78"/>
      <c r="B894" s="270"/>
      <c r="C894" s="79"/>
      <c r="D894" s="80"/>
      <c r="E894" s="81"/>
      <c r="F894" s="31">
        <f t="shared" si="117"/>
      </c>
      <c r="G894" s="303">
        <f>IF(D894="","",VLOOKUP(F894,'Plan Comptable Général Commenté'!$C$5:$D$570,2,0))</f>
      </c>
      <c r="H894" s="82"/>
      <c r="I894" s="281">
        <f>IF(H894="","",VLOOKUP(H894,'Comptes Analytiques'!$A$8:$B$51,2,0))</f>
      </c>
      <c r="J894" s="33"/>
      <c r="K894" s="84"/>
      <c r="L894" s="84"/>
      <c r="M894" s="305"/>
      <c r="N894" s="255">
        <f t="shared" si="122"/>
        <v>0</v>
      </c>
      <c r="O894" s="261">
        <f t="shared" si="123"/>
        <v>0</v>
      </c>
      <c r="P894" s="260">
        <f t="shared" si="118"/>
        <v>0</v>
      </c>
      <c r="Q894" s="261">
        <f t="shared" si="119"/>
        <v>0</v>
      </c>
      <c r="R894" s="260">
        <f t="shared" si="120"/>
        <v>0</v>
      </c>
      <c r="S894" s="261">
        <f t="shared" si="121"/>
        <v>0</v>
      </c>
      <c r="T894" s="258">
        <f t="shared" si="124"/>
        <v>0</v>
      </c>
      <c r="U894" s="259">
        <f t="shared" si="125"/>
        <v>0</v>
      </c>
    </row>
    <row r="895" spans="1:21" ht="20.25">
      <c r="A895" s="78"/>
      <c r="B895" s="270"/>
      <c r="C895" s="79"/>
      <c r="D895" s="80"/>
      <c r="E895" s="81"/>
      <c r="F895" s="31">
        <f t="shared" si="117"/>
      </c>
      <c r="G895" s="303">
        <f>IF(D895="","",VLOOKUP(F895,'Plan Comptable Général Commenté'!$C$5:$D$570,2,0))</f>
      </c>
      <c r="H895" s="82"/>
      <c r="I895" s="281">
        <f>IF(H895="","",VLOOKUP(H895,'Comptes Analytiques'!$A$8:$B$51,2,0))</f>
      </c>
      <c r="J895" s="33"/>
      <c r="K895" s="84"/>
      <c r="L895" s="84"/>
      <c r="M895" s="305"/>
      <c r="N895" s="255">
        <f t="shared" si="122"/>
        <v>0</v>
      </c>
      <c r="O895" s="261">
        <f t="shared" si="123"/>
        <v>0</v>
      </c>
      <c r="P895" s="260">
        <f t="shared" si="118"/>
        <v>0</v>
      </c>
      <c r="Q895" s="261">
        <f t="shared" si="119"/>
        <v>0</v>
      </c>
      <c r="R895" s="260">
        <f t="shared" si="120"/>
        <v>0</v>
      </c>
      <c r="S895" s="261">
        <f t="shared" si="121"/>
        <v>0</v>
      </c>
      <c r="T895" s="258">
        <f t="shared" si="124"/>
        <v>0</v>
      </c>
      <c r="U895" s="259">
        <f t="shared" si="125"/>
        <v>0</v>
      </c>
    </row>
    <row r="896" spans="1:21" ht="20.25">
      <c r="A896" s="78"/>
      <c r="B896" s="270"/>
      <c r="C896" s="79"/>
      <c r="D896" s="80"/>
      <c r="E896" s="81"/>
      <c r="F896" s="31">
        <f t="shared" si="117"/>
      </c>
      <c r="G896" s="303">
        <f>IF(D896="","",VLOOKUP(F896,'Plan Comptable Général Commenté'!$C$5:$D$570,2,0))</f>
      </c>
      <c r="H896" s="82"/>
      <c r="I896" s="281">
        <f>IF(H896="","",VLOOKUP(H896,'Comptes Analytiques'!$A$8:$B$51,2,0))</f>
      </c>
      <c r="J896" s="33"/>
      <c r="K896" s="84"/>
      <c r="L896" s="84"/>
      <c r="M896" s="305"/>
      <c r="N896" s="255">
        <f t="shared" si="122"/>
        <v>0</v>
      </c>
      <c r="O896" s="261">
        <f t="shared" si="123"/>
        <v>0</v>
      </c>
      <c r="P896" s="260">
        <f t="shared" si="118"/>
        <v>0</v>
      </c>
      <c r="Q896" s="261">
        <f t="shared" si="119"/>
        <v>0</v>
      </c>
      <c r="R896" s="260">
        <f t="shared" si="120"/>
        <v>0</v>
      </c>
      <c r="S896" s="261">
        <f t="shared" si="121"/>
        <v>0</v>
      </c>
      <c r="T896" s="258">
        <f t="shared" si="124"/>
        <v>0</v>
      </c>
      <c r="U896" s="259">
        <f t="shared" si="125"/>
        <v>0</v>
      </c>
    </row>
    <row r="897" spans="1:21" ht="20.25">
      <c r="A897" s="78"/>
      <c r="B897" s="270"/>
      <c r="C897" s="79"/>
      <c r="D897" s="80"/>
      <c r="E897" s="81"/>
      <c r="F897" s="31">
        <f t="shared" si="117"/>
      </c>
      <c r="G897" s="303">
        <f>IF(D897="","",VLOOKUP(F897,'Plan Comptable Général Commenté'!$C$5:$D$570,2,0))</f>
      </c>
      <c r="H897" s="82"/>
      <c r="I897" s="281">
        <f>IF(H897="","",VLOOKUP(H897,'Comptes Analytiques'!$A$8:$B$51,2,0))</f>
      </c>
      <c r="J897" s="33"/>
      <c r="K897" s="84"/>
      <c r="L897" s="84"/>
      <c r="M897" s="305"/>
      <c r="N897" s="255">
        <f t="shared" si="122"/>
        <v>0</v>
      </c>
      <c r="O897" s="261">
        <f t="shared" si="123"/>
        <v>0</v>
      </c>
      <c r="P897" s="260">
        <f t="shared" si="118"/>
        <v>0</v>
      </c>
      <c r="Q897" s="261">
        <f t="shared" si="119"/>
        <v>0</v>
      </c>
      <c r="R897" s="260">
        <f t="shared" si="120"/>
        <v>0</v>
      </c>
      <c r="S897" s="261">
        <f t="shared" si="121"/>
        <v>0</v>
      </c>
      <c r="T897" s="258">
        <f t="shared" si="124"/>
        <v>0</v>
      </c>
      <c r="U897" s="259">
        <f t="shared" si="125"/>
        <v>0</v>
      </c>
    </row>
    <row r="898" spans="1:21" ht="20.25">
      <c r="A898" s="78"/>
      <c r="B898" s="270"/>
      <c r="C898" s="79"/>
      <c r="D898" s="80"/>
      <c r="E898" s="81"/>
      <c r="F898" s="31">
        <f t="shared" si="117"/>
      </c>
      <c r="G898" s="303">
        <f>IF(D898="","",VLOOKUP(F898,'Plan Comptable Général Commenté'!$C$5:$D$570,2,0))</f>
      </c>
      <c r="H898" s="82"/>
      <c r="I898" s="281">
        <f>IF(H898="","",VLOOKUP(H898,'Comptes Analytiques'!$A$8:$B$51,2,0))</f>
      </c>
      <c r="J898" s="33"/>
      <c r="K898" s="84"/>
      <c r="L898" s="84"/>
      <c r="M898" s="305"/>
      <c r="N898" s="255">
        <f t="shared" si="122"/>
        <v>0</v>
      </c>
      <c r="O898" s="261">
        <f t="shared" si="123"/>
        <v>0</v>
      </c>
      <c r="P898" s="260">
        <f t="shared" si="118"/>
        <v>0</v>
      </c>
      <c r="Q898" s="261">
        <f t="shared" si="119"/>
        <v>0</v>
      </c>
      <c r="R898" s="260">
        <f t="shared" si="120"/>
        <v>0</v>
      </c>
      <c r="S898" s="261">
        <f t="shared" si="121"/>
        <v>0</v>
      </c>
      <c r="T898" s="258">
        <f t="shared" si="124"/>
        <v>0</v>
      </c>
      <c r="U898" s="259">
        <f t="shared" si="125"/>
        <v>0</v>
      </c>
    </row>
    <row r="899" spans="1:21" ht="20.25">
      <c r="A899" s="78"/>
      <c r="B899" s="270"/>
      <c r="C899" s="79"/>
      <c r="D899" s="80"/>
      <c r="E899" s="81"/>
      <c r="F899" s="31">
        <f t="shared" si="117"/>
      </c>
      <c r="G899" s="303">
        <f>IF(D899="","",VLOOKUP(F899,'Plan Comptable Général Commenté'!$C$5:$D$570,2,0))</f>
      </c>
      <c r="H899" s="82"/>
      <c r="I899" s="281">
        <f>IF(H899="","",VLOOKUP(H899,'Comptes Analytiques'!$A$8:$B$51,2,0))</f>
      </c>
      <c r="J899" s="33"/>
      <c r="K899" s="84"/>
      <c r="L899" s="84"/>
      <c r="M899" s="305"/>
      <c r="N899" s="255">
        <f t="shared" si="122"/>
        <v>0</v>
      </c>
      <c r="O899" s="261">
        <f t="shared" si="123"/>
        <v>0</v>
      </c>
      <c r="P899" s="260">
        <f t="shared" si="118"/>
        <v>0</v>
      </c>
      <c r="Q899" s="261">
        <f t="shared" si="119"/>
        <v>0</v>
      </c>
      <c r="R899" s="260">
        <f t="shared" si="120"/>
        <v>0</v>
      </c>
      <c r="S899" s="261">
        <f t="shared" si="121"/>
        <v>0</v>
      </c>
      <c r="T899" s="258">
        <f t="shared" si="124"/>
        <v>0</v>
      </c>
      <c r="U899" s="259">
        <f t="shared" si="125"/>
        <v>0</v>
      </c>
    </row>
    <row r="900" spans="1:21" ht="20.25">
      <c r="A900" s="78"/>
      <c r="B900" s="270"/>
      <c r="C900" s="79"/>
      <c r="D900" s="80"/>
      <c r="E900" s="81"/>
      <c r="F900" s="31">
        <f t="shared" si="117"/>
      </c>
      <c r="G900" s="303">
        <f>IF(D900="","",VLOOKUP(F900,'Plan Comptable Général Commenté'!$C$5:$D$570,2,0))</f>
      </c>
      <c r="H900" s="82"/>
      <c r="I900" s="281">
        <f>IF(H900="","",VLOOKUP(H900,'Comptes Analytiques'!$A$8:$B$51,2,0))</f>
      </c>
      <c r="J900" s="33"/>
      <c r="K900" s="84"/>
      <c r="L900" s="84"/>
      <c r="M900" s="305"/>
      <c r="N900" s="255">
        <f t="shared" si="122"/>
        <v>0</v>
      </c>
      <c r="O900" s="261">
        <f t="shared" si="123"/>
        <v>0</v>
      </c>
      <c r="P900" s="260">
        <f t="shared" si="118"/>
        <v>0</v>
      </c>
      <c r="Q900" s="261">
        <f t="shared" si="119"/>
        <v>0</v>
      </c>
      <c r="R900" s="260">
        <f t="shared" si="120"/>
        <v>0</v>
      </c>
      <c r="S900" s="261">
        <f t="shared" si="121"/>
        <v>0</v>
      </c>
      <c r="T900" s="258">
        <f t="shared" si="124"/>
        <v>0</v>
      </c>
      <c r="U900" s="259">
        <f t="shared" si="125"/>
        <v>0</v>
      </c>
    </row>
    <row r="901" spans="1:21" ht="20.25">
      <c r="A901" s="78"/>
      <c r="B901" s="270"/>
      <c r="C901" s="79"/>
      <c r="D901" s="80"/>
      <c r="E901" s="81"/>
      <c r="F901" s="31">
        <f t="shared" si="117"/>
      </c>
      <c r="G901" s="303">
        <f>IF(D901="","",VLOOKUP(F901,'Plan Comptable Général Commenté'!$C$5:$D$570,2,0))</f>
      </c>
      <c r="H901" s="82"/>
      <c r="I901" s="281">
        <f>IF(H901="","",VLOOKUP(H901,'Comptes Analytiques'!$A$8:$B$51,2,0))</f>
      </c>
      <c r="J901" s="33"/>
      <c r="K901" s="84"/>
      <c r="L901" s="84"/>
      <c r="M901" s="305"/>
      <c r="N901" s="255">
        <f t="shared" si="122"/>
        <v>0</v>
      </c>
      <c r="O901" s="261">
        <f t="shared" si="123"/>
        <v>0</v>
      </c>
      <c r="P901" s="260">
        <f t="shared" si="118"/>
        <v>0</v>
      </c>
      <c r="Q901" s="261">
        <f t="shared" si="119"/>
        <v>0</v>
      </c>
      <c r="R901" s="260">
        <f t="shared" si="120"/>
        <v>0</v>
      </c>
      <c r="S901" s="261">
        <f t="shared" si="121"/>
        <v>0</v>
      </c>
      <c r="T901" s="258">
        <f t="shared" si="124"/>
        <v>0</v>
      </c>
      <c r="U901" s="259">
        <f t="shared" si="125"/>
        <v>0</v>
      </c>
    </row>
    <row r="902" spans="1:21" ht="20.25">
      <c r="A902" s="78"/>
      <c r="B902" s="270"/>
      <c r="C902" s="79"/>
      <c r="D902" s="80"/>
      <c r="E902" s="81"/>
      <c r="F902" s="31">
        <f t="shared" si="117"/>
      </c>
      <c r="G902" s="303">
        <f>IF(D902="","",VLOOKUP(F902,'Plan Comptable Général Commenté'!$C$5:$D$570,2,0))</f>
      </c>
      <c r="H902" s="82"/>
      <c r="I902" s="281">
        <f>IF(H902="","",VLOOKUP(H902,'Comptes Analytiques'!$A$8:$B$51,2,0))</f>
      </c>
      <c r="J902" s="33"/>
      <c r="K902" s="84"/>
      <c r="L902" s="84"/>
      <c r="M902" s="305"/>
      <c r="N902" s="255">
        <f t="shared" si="122"/>
        <v>0</v>
      </c>
      <c r="O902" s="261">
        <f t="shared" si="123"/>
        <v>0</v>
      </c>
      <c r="P902" s="260">
        <f t="shared" si="118"/>
        <v>0</v>
      </c>
      <c r="Q902" s="261">
        <f t="shared" si="119"/>
        <v>0</v>
      </c>
      <c r="R902" s="260">
        <f t="shared" si="120"/>
        <v>0</v>
      </c>
      <c r="S902" s="261">
        <f t="shared" si="121"/>
        <v>0</v>
      </c>
      <c r="T902" s="258">
        <f t="shared" si="124"/>
        <v>0</v>
      </c>
      <c r="U902" s="259">
        <f t="shared" si="125"/>
        <v>0</v>
      </c>
    </row>
    <row r="903" spans="1:21" ht="20.25">
      <c r="A903" s="78"/>
      <c r="B903" s="270"/>
      <c r="C903" s="79"/>
      <c r="D903" s="80"/>
      <c r="E903" s="81"/>
      <c r="F903" s="31">
        <f t="shared" si="117"/>
      </c>
      <c r="G903" s="303">
        <f>IF(D903="","",VLOOKUP(F903,'Plan Comptable Général Commenté'!$C$5:$D$570,2,0))</f>
      </c>
      <c r="H903" s="82"/>
      <c r="I903" s="281">
        <f>IF(H903="","",VLOOKUP(H903,'Comptes Analytiques'!$A$8:$B$51,2,0))</f>
      </c>
      <c r="J903" s="33"/>
      <c r="K903" s="84"/>
      <c r="L903" s="84"/>
      <c r="M903" s="305"/>
      <c r="N903" s="255">
        <f t="shared" si="122"/>
        <v>0</v>
      </c>
      <c r="O903" s="261">
        <f t="shared" si="123"/>
        <v>0</v>
      </c>
      <c r="P903" s="260">
        <f t="shared" si="118"/>
        <v>0</v>
      </c>
      <c r="Q903" s="261">
        <f t="shared" si="119"/>
        <v>0</v>
      </c>
      <c r="R903" s="260">
        <f t="shared" si="120"/>
        <v>0</v>
      </c>
      <c r="S903" s="261">
        <f t="shared" si="121"/>
        <v>0</v>
      </c>
      <c r="T903" s="258">
        <f t="shared" si="124"/>
        <v>0</v>
      </c>
      <c r="U903" s="259">
        <f t="shared" si="125"/>
        <v>0</v>
      </c>
    </row>
    <row r="904" spans="1:21" ht="20.25">
      <c r="A904" s="78"/>
      <c r="B904" s="270"/>
      <c r="C904" s="79"/>
      <c r="D904" s="80"/>
      <c r="E904" s="81"/>
      <c r="F904" s="31">
        <f t="shared" si="117"/>
      </c>
      <c r="G904" s="303">
        <f>IF(D904="","",VLOOKUP(F904,'Plan Comptable Général Commenté'!$C$5:$D$570,2,0))</f>
      </c>
      <c r="H904" s="82"/>
      <c r="I904" s="281">
        <f>IF(H904="","",VLOOKUP(H904,'Comptes Analytiques'!$A$8:$B$51,2,0))</f>
      </c>
      <c r="J904" s="33"/>
      <c r="K904" s="84"/>
      <c r="L904" s="84"/>
      <c r="M904" s="305"/>
      <c r="N904" s="255">
        <f t="shared" si="122"/>
        <v>0</v>
      </c>
      <c r="O904" s="261">
        <f t="shared" si="123"/>
        <v>0</v>
      </c>
      <c r="P904" s="260">
        <f t="shared" si="118"/>
        <v>0</v>
      </c>
      <c r="Q904" s="261">
        <f t="shared" si="119"/>
        <v>0</v>
      </c>
      <c r="R904" s="260">
        <f t="shared" si="120"/>
        <v>0</v>
      </c>
      <c r="S904" s="261">
        <f t="shared" si="121"/>
        <v>0</v>
      </c>
      <c r="T904" s="258">
        <f t="shared" si="124"/>
        <v>0</v>
      </c>
      <c r="U904" s="259">
        <f t="shared" si="125"/>
        <v>0</v>
      </c>
    </row>
    <row r="905" spans="1:21" ht="20.25">
      <c r="A905" s="78"/>
      <c r="B905" s="270"/>
      <c r="C905" s="79"/>
      <c r="D905" s="80"/>
      <c r="E905" s="81"/>
      <c r="F905" s="31">
        <f t="shared" si="117"/>
      </c>
      <c r="G905" s="303">
        <f>IF(D905="","",VLOOKUP(F905,'Plan Comptable Général Commenté'!$C$5:$D$570,2,0))</f>
      </c>
      <c r="H905" s="82"/>
      <c r="I905" s="281">
        <f>IF(H905="","",VLOOKUP(H905,'Comptes Analytiques'!$A$8:$B$51,2,0))</f>
      </c>
      <c r="J905" s="33"/>
      <c r="K905" s="84"/>
      <c r="L905" s="84"/>
      <c r="M905" s="305"/>
      <c r="N905" s="255">
        <f t="shared" si="122"/>
        <v>0</v>
      </c>
      <c r="O905" s="261">
        <f t="shared" si="123"/>
        <v>0</v>
      </c>
      <c r="P905" s="260">
        <f t="shared" si="118"/>
        <v>0</v>
      </c>
      <c r="Q905" s="261">
        <f t="shared" si="119"/>
        <v>0</v>
      </c>
      <c r="R905" s="260">
        <f t="shared" si="120"/>
        <v>0</v>
      </c>
      <c r="S905" s="261">
        <f t="shared" si="121"/>
        <v>0</v>
      </c>
      <c r="T905" s="258">
        <f t="shared" si="124"/>
        <v>0</v>
      </c>
      <c r="U905" s="259">
        <f t="shared" si="125"/>
        <v>0</v>
      </c>
    </row>
    <row r="906" spans="1:21" ht="20.25">
      <c r="A906" s="78"/>
      <c r="B906" s="270"/>
      <c r="C906" s="79"/>
      <c r="D906" s="80"/>
      <c r="E906" s="81"/>
      <c r="F906" s="31">
        <f aca="true" t="shared" si="126" ref="F906:F969">CONCATENATE(D906,E906)</f>
      </c>
      <c r="G906" s="303">
        <f>IF(D906="","",VLOOKUP(F906,'Plan Comptable Général Commenté'!$C$5:$D$570,2,0))</f>
      </c>
      <c r="H906" s="82"/>
      <c r="I906" s="281">
        <f>IF(H906="","",VLOOKUP(H906,'Comptes Analytiques'!$A$8:$B$51,2,0))</f>
      </c>
      <c r="J906" s="33"/>
      <c r="K906" s="84"/>
      <c r="L906" s="84"/>
      <c r="M906" s="305"/>
      <c r="N906" s="255">
        <f t="shared" si="122"/>
        <v>0</v>
      </c>
      <c r="O906" s="261">
        <f t="shared" si="123"/>
        <v>0</v>
      </c>
      <c r="P906" s="260">
        <f aca="true" t="shared" si="127" ref="P906:P969">IF(B906="C","",IF(B906="OD","",IF(B906="B1",IF(M906="*",K906,0),0)))</f>
        <v>0</v>
      </c>
      <c r="Q906" s="261">
        <f aca="true" t="shared" si="128" ref="Q906:Q969">IF(B906="C","",IF(B906="OD","",IF(B906="B1",IF(M906="*",L906,0),0)))</f>
        <v>0</v>
      </c>
      <c r="R906" s="260">
        <f aca="true" t="shared" si="129" ref="R906:R969">IF(B906="C","",IF(B906="OD","",IF(B906="B2",IF(M906="*",K906,0),0)))</f>
        <v>0</v>
      </c>
      <c r="S906" s="261">
        <f aca="true" t="shared" si="130" ref="S906:S969">IF(B906="C","",IF(B906="OD","",IF(B906="B2",IF(M906="*",L906,0),0)))</f>
        <v>0</v>
      </c>
      <c r="T906" s="258">
        <f t="shared" si="124"/>
        <v>0</v>
      </c>
      <c r="U906" s="259">
        <f t="shared" si="125"/>
        <v>0</v>
      </c>
    </row>
    <row r="907" spans="1:21" ht="20.25">
      <c r="A907" s="78"/>
      <c r="B907" s="270"/>
      <c r="C907" s="79"/>
      <c r="D907" s="80"/>
      <c r="E907" s="81"/>
      <c r="F907" s="31">
        <f t="shared" si="126"/>
      </c>
      <c r="G907" s="303">
        <f>IF(D907="","",VLOOKUP(F907,'Plan Comptable Général Commenté'!$C$5:$D$570,2,0))</f>
      </c>
      <c r="H907" s="82"/>
      <c r="I907" s="281">
        <f>IF(H907="","",VLOOKUP(H907,'Comptes Analytiques'!$A$8:$B$51,2,0))</f>
      </c>
      <c r="J907" s="33"/>
      <c r="K907" s="84"/>
      <c r="L907" s="84"/>
      <c r="M907" s="305"/>
      <c r="N907" s="255">
        <f aca="true" t="shared" si="131" ref="N907:N970">IF(B907="C","",IF(B907="OD","",IF(B907="B",IF(M907="*",K907,0),0)))</f>
        <v>0</v>
      </c>
      <c r="O907" s="261">
        <f aca="true" t="shared" si="132" ref="O907:O970">IF(B907="C","",IF(B907="OD","",IF(B907="B",IF(M907="*",L907,0),0)))</f>
        <v>0</v>
      </c>
      <c r="P907" s="260">
        <f t="shared" si="127"/>
        <v>0</v>
      </c>
      <c r="Q907" s="261">
        <f t="shared" si="128"/>
        <v>0</v>
      </c>
      <c r="R907" s="260">
        <f t="shared" si="129"/>
        <v>0</v>
      </c>
      <c r="S907" s="261">
        <f t="shared" si="130"/>
        <v>0</v>
      </c>
      <c r="T907" s="258">
        <f aca="true" t="shared" si="133" ref="T907:T970">IF(B907="C","",IF(B907="OD","",IF(B907="B3",IF(M907="*",K907,0),0)))</f>
        <v>0</v>
      </c>
      <c r="U907" s="259">
        <f aca="true" t="shared" si="134" ref="U907:U970">IF(B907="C","",IF(B907="OD","",IF(B907="B3",IF(M907="*",L907,0),0)))</f>
        <v>0</v>
      </c>
    </row>
    <row r="908" spans="1:21" ht="20.25">
      <c r="A908" s="78"/>
      <c r="B908" s="270"/>
      <c r="C908" s="79"/>
      <c r="D908" s="80"/>
      <c r="E908" s="81"/>
      <c r="F908" s="31">
        <f t="shared" si="126"/>
      </c>
      <c r="G908" s="303">
        <f>IF(D908="","",VLOOKUP(F908,'Plan Comptable Général Commenté'!$C$5:$D$570,2,0))</f>
      </c>
      <c r="H908" s="82"/>
      <c r="I908" s="281">
        <f>IF(H908="","",VLOOKUP(H908,'Comptes Analytiques'!$A$8:$B$51,2,0))</f>
      </c>
      <c r="J908" s="33"/>
      <c r="K908" s="84"/>
      <c r="L908" s="84"/>
      <c r="M908" s="305"/>
      <c r="N908" s="255">
        <f t="shared" si="131"/>
        <v>0</v>
      </c>
      <c r="O908" s="261">
        <f t="shared" si="132"/>
        <v>0</v>
      </c>
      <c r="P908" s="260">
        <f t="shared" si="127"/>
        <v>0</v>
      </c>
      <c r="Q908" s="261">
        <f t="shared" si="128"/>
        <v>0</v>
      </c>
      <c r="R908" s="260">
        <f t="shared" si="129"/>
        <v>0</v>
      </c>
      <c r="S908" s="261">
        <f t="shared" si="130"/>
        <v>0</v>
      </c>
      <c r="T908" s="258">
        <f t="shared" si="133"/>
        <v>0</v>
      </c>
      <c r="U908" s="259">
        <f t="shared" si="134"/>
        <v>0</v>
      </c>
    </row>
    <row r="909" spans="1:21" ht="20.25">
      <c r="A909" s="78"/>
      <c r="B909" s="270"/>
      <c r="C909" s="79"/>
      <c r="D909" s="80"/>
      <c r="E909" s="81"/>
      <c r="F909" s="31">
        <f t="shared" si="126"/>
      </c>
      <c r="G909" s="303">
        <f>IF(D909="","",VLOOKUP(F909,'Plan Comptable Général Commenté'!$C$5:$D$570,2,0))</f>
      </c>
      <c r="H909" s="82"/>
      <c r="I909" s="281">
        <f>IF(H909="","",VLOOKUP(H909,'Comptes Analytiques'!$A$8:$B$51,2,0))</f>
      </c>
      <c r="J909" s="33"/>
      <c r="K909" s="84"/>
      <c r="L909" s="84"/>
      <c r="M909" s="305"/>
      <c r="N909" s="255">
        <f t="shared" si="131"/>
        <v>0</v>
      </c>
      <c r="O909" s="261">
        <f t="shared" si="132"/>
        <v>0</v>
      </c>
      <c r="P909" s="260">
        <f t="shared" si="127"/>
        <v>0</v>
      </c>
      <c r="Q909" s="261">
        <f t="shared" si="128"/>
        <v>0</v>
      </c>
      <c r="R909" s="260">
        <f t="shared" si="129"/>
        <v>0</v>
      </c>
      <c r="S909" s="261">
        <f t="shared" si="130"/>
        <v>0</v>
      </c>
      <c r="T909" s="258">
        <f t="shared" si="133"/>
        <v>0</v>
      </c>
      <c r="U909" s="259">
        <f t="shared" si="134"/>
        <v>0</v>
      </c>
    </row>
    <row r="910" spans="1:21" ht="20.25">
      <c r="A910" s="78"/>
      <c r="B910" s="270"/>
      <c r="C910" s="79"/>
      <c r="D910" s="80"/>
      <c r="E910" s="81"/>
      <c r="F910" s="31">
        <f t="shared" si="126"/>
      </c>
      <c r="G910" s="303">
        <f>IF(D910="","",VLOOKUP(F910,'Plan Comptable Général Commenté'!$C$5:$D$570,2,0))</f>
      </c>
      <c r="H910" s="82"/>
      <c r="I910" s="281">
        <f>IF(H910="","",VLOOKUP(H910,'Comptes Analytiques'!$A$8:$B$51,2,0))</f>
      </c>
      <c r="J910" s="33"/>
      <c r="K910" s="84"/>
      <c r="L910" s="84"/>
      <c r="M910" s="305"/>
      <c r="N910" s="255">
        <f t="shared" si="131"/>
        <v>0</v>
      </c>
      <c r="O910" s="261">
        <f t="shared" si="132"/>
        <v>0</v>
      </c>
      <c r="P910" s="260">
        <f t="shared" si="127"/>
        <v>0</v>
      </c>
      <c r="Q910" s="261">
        <f t="shared" si="128"/>
        <v>0</v>
      </c>
      <c r="R910" s="260">
        <f t="shared" si="129"/>
        <v>0</v>
      </c>
      <c r="S910" s="261">
        <f t="shared" si="130"/>
        <v>0</v>
      </c>
      <c r="T910" s="258">
        <f t="shared" si="133"/>
        <v>0</v>
      </c>
      <c r="U910" s="259">
        <f t="shared" si="134"/>
        <v>0</v>
      </c>
    </row>
    <row r="911" spans="1:21" ht="20.25">
      <c r="A911" s="78"/>
      <c r="B911" s="270"/>
      <c r="C911" s="79"/>
      <c r="D911" s="80"/>
      <c r="E911" s="81"/>
      <c r="F911" s="31">
        <f t="shared" si="126"/>
      </c>
      <c r="G911" s="303">
        <f>IF(D911="","",VLOOKUP(F911,'Plan Comptable Général Commenté'!$C$5:$D$570,2,0))</f>
      </c>
      <c r="H911" s="82"/>
      <c r="I911" s="281">
        <f>IF(H911="","",VLOOKUP(H911,'Comptes Analytiques'!$A$8:$B$51,2,0))</f>
      </c>
      <c r="J911" s="33"/>
      <c r="K911" s="84"/>
      <c r="L911" s="84"/>
      <c r="M911" s="305"/>
      <c r="N911" s="255">
        <f t="shared" si="131"/>
        <v>0</v>
      </c>
      <c r="O911" s="261">
        <f t="shared" si="132"/>
        <v>0</v>
      </c>
      <c r="P911" s="260">
        <f t="shared" si="127"/>
        <v>0</v>
      </c>
      <c r="Q911" s="261">
        <f t="shared" si="128"/>
        <v>0</v>
      </c>
      <c r="R911" s="260">
        <f t="shared" si="129"/>
        <v>0</v>
      </c>
      <c r="S911" s="261">
        <f t="shared" si="130"/>
        <v>0</v>
      </c>
      <c r="T911" s="258">
        <f t="shared" si="133"/>
        <v>0</v>
      </c>
      <c r="U911" s="259">
        <f t="shared" si="134"/>
        <v>0</v>
      </c>
    </row>
    <row r="912" spans="1:21" ht="20.25">
      <c r="A912" s="78"/>
      <c r="B912" s="270"/>
      <c r="C912" s="79"/>
      <c r="D912" s="80"/>
      <c r="E912" s="81"/>
      <c r="F912" s="31">
        <f t="shared" si="126"/>
      </c>
      <c r="G912" s="303">
        <f>IF(D912="","",VLOOKUP(F912,'Plan Comptable Général Commenté'!$C$5:$D$570,2,0))</f>
      </c>
      <c r="H912" s="82"/>
      <c r="I912" s="281">
        <f>IF(H912="","",VLOOKUP(H912,'Comptes Analytiques'!$A$8:$B$51,2,0))</f>
      </c>
      <c r="J912" s="33"/>
      <c r="K912" s="84"/>
      <c r="L912" s="84"/>
      <c r="M912" s="305"/>
      <c r="N912" s="255">
        <f t="shared" si="131"/>
        <v>0</v>
      </c>
      <c r="O912" s="261">
        <f t="shared" si="132"/>
        <v>0</v>
      </c>
      <c r="P912" s="260">
        <f t="shared" si="127"/>
        <v>0</v>
      </c>
      <c r="Q912" s="261">
        <f t="shared" si="128"/>
        <v>0</v>
      </c>
      <c r="R912" s="260">
        <f t="shared" si="129"/>
        <v>0</v>
      </c>
      <c r="S912" s="261">
        <f t="shared" si="130"/>
        <v>0</v>
      </c>
      <c r="T912" s="258">
        <f t="shared" si="133"/>
        <v>0</v>
      </c>
      <c r="U912" s="259">
        <f t="shared" si="134"/>
        <v>0</v>
      </c>
    </row>
    <row r="913" spans="1:21" ht="20.25">
      <c r="A913" s="78"/>
      <c r="B913" s="270"/>
      <c r="C913" s="79"/>
      <c r="D913" s="80"/>
      <c r="E913" s="81"/>
      <c r="F913" s="31">
        <f t="shared" si="126"/>
      </c>
      <c r="G913" s="303">
        <f>IF(D913="","",VLOOKUP(F913,'Plan Comptable Général Commenté'!$C$5:$D$570,2,0))</f>
      </c>
      <c r="H913" s="82"/>
      <c r="I913" s="281">
        <f>IF(H913="","",VLOOKUP(H913,'Comptes Analytiques'!$A$8:$B$51,2,0))</f>
      </c>
      <c r="J913" s="33"/>
      <c r="K913" s="84"/>
      <c r="L913" s="84"/>
      <c r="M913" s="305"/>
      <c r="N913" s="255">
        <f t="shared" si="131"/>
        <v>0</v>
      </c>
      <c r="O913" s="261">
        <f t="shared" si="132"/>
        <v>0</v>
      </c>
      <c r="P913" s="260">
        <f t="shared" si="127"/>
        <v>0</v>
      </c>
      <c r="Q913" s="261">
        <f t="shared" si="128"/>
        <v>0</v>
      </c>
      <c r="R913" s="260">
        <f t="shared" si="129"/>
        <v>0</v>
      </c>
      <c r="S913" s="261">
        <f t="shared" si="130"/>
        <v>0</v>
      </c>
      <c r="T913" s="258">
        <f t="shared" si="133"/>
        <v>0</v>
      </c>
      <c r="U913" s="259">
        <f t="shared" si="134"/>
        <v>0</v>
      </c>
    </row>
    <row r="914" spans="1:21" ht="20.25">
      <c r="A914" s="78"/>
      <c r="B914" s="270"/>
      <c r="C914" s="79"/>
      <c r="D914" s="80"/>
      <c r="E914" s="81"/>
      <c r="F914" s="31">
        <f t="shared" si="126"/>
      </c>
      <c r="G914" s="303">
        <f>IF(D914="","",VLOOKUP(F914,'Plan Comptable Général Commenté'!$C$5:$D$570,2,0))</f>
      </c>
      <c r="H914" s="82"/>
      <c r="I914" s="281">
        <f>IF(H914="","",VLOOKUP(H914,'Comptes Analytiques'!$A$8:$B$51,2,0))</f>
      </c>
      <c r="J914" s="33"/>
      <c r="K914" s="84"/>
      <c r="L914" s="84"/>
      <c r="M914" s="305"/>
      <c r="N914" s="255">
        <f t="shared" si="131"/>
        <v>0</v>
      </c>
      <c r="O914" s="261">
        <f t="shared" si="132"/>
        <v>0</v>
      </c>
      <c r="P914" s="260">
        <f t="shared" si="127"/>
        <v>0</v>
      </c>
      <c r="Q914" s="261">
        <f t="shared" si="128"/>
        <v>0</v>
      </c>
      <c r="R914" s="260">
        <f t="shared" si="129"/>
        <v>0</v>
      </c>
      <c r="S914" s="261">
        <f t="shared" si="130"/>
        <v>0</v>
      </c>
      <c r="T914" s="258">
        <f t="shared" si="133"/>
        <v>0</v>
      </c>
      <c r="U914" s="259">
        <f t="shared" si="134"/>
        <v>0</v>
      </c>
    </row>
    <row r="915" spans="1:21" ht="20.25">
      <c r="A915" s="78"/>
      <c r="B915" s="270"/>
      <c r="C915" s="79"/>
      <c r="D915" s="80"/>
      <c r="E915" s="81"/>
      <c r="F915" s="31">
        <f t="shared" si="126"/>
      </c>
      <c r="G915" s="303">
        <f>IF(D915="","",VLOOKUP(F915,'Plan Comptable Général Commenté'!$C$5:$D$570,2,0))</f>
      </c>
      <c r="H915" s="82"/>
      <c r="I915" s="281">
        <f>IF(H915="","",VLOOKUP(H915,'Comptes Analytiques'!$A$8:$B$51,2,0))</f>
      </c>
      <c r="J915" s="33"/>
      <c r="K915" s="84"/>
      <c r="L915" s="84"/>
      <c r="M915" s="305"/>
      <c r="N915" s="255">
        <f t="shared" si="131"/>
        <v>0</v>
      </c>
      <c r="O915" s="261">
        <f t="shared" si="132"/>
        <v>0</v>
      </c>
      <c r="P915" s="260">
        <f t="shared" si="127"/>
        <v>0</v>
      </c>
      <c r="Q915" s="261">
        <f t="shared" si="128"/>
        <v>0</v>
      </c>
      <c r="R915" s="260">
        <f t="shared" si="129"/>
        <v>0</v>
      </c>
      <c r="S915" s="261">
        <f t="shared" si="130"/>
        <v>0</v>
      </c>
      <c r="T915" s="258">
        <f t="shared" si="133"/>
        <v>0</v>
      </c>
      <c r="U915" s="259">
        <f t="shared" si="134"/>
        <v>0</v>
      </c>
    </row>
    <row r="916" spans="1:21" ht="20.25">
      <c r="A916" s="78"/>
      <c r="B916" s="270"/>
      <c r="C916" s="79"/>
      <c r="D916" s="80"/>
      <c r="E916" s="81"/>
      <c r="F916" s="31">
        <f t="shared" si="126"/>
      </c>
      <c r="G916" s="303">
        <f>IF(D916="","",VLOOKUP(F916,'Plan Comptable Général Commenté'!$C$5:$D$570,2,0))</f>
      </c>
      <c r="H916" s="82"/>
      <c r="I916" s="281">
        <f>IF(H916="","",VLOOKUP(H916,'Comptes Analytiques'!$A$8:$B$51,2,0))</f>
      </c>
      <c r="J916" s="33"/>
      <c r="K916" s="84"/>
      <c r="L916" s="84"/>
      <c r="M916" s="305"/>
      <c r="N916" s="255">
        <f t="shared" si="131"/>
        <v>0</v>
      </c>
      <c r="O916" s="261">
        <f t="shared" si="132"/>
        <v>0</v>
      </c>
      <c r="P916" s="260">
        <f t="shared" si="127"/>
        <v>0</v>
      </c>
      <c r="Q916" s="261">
        <f t="shared" si="128"/>
        <v>0</v>
      </c>
      <c r="R916" s="260">
        <f t="shared" si="129"/>
        <v>0</v>
      </c>
      <c r="S916" s="261">
        <f t="shared" si="130"/>
        <v>0</v>
      </c>
      <c r="T916" s="258">
        <f t="shared" si="133"/>
        <v>0</v>
      </c>
      <c r="U916" s="259">
        <f t="shared" si="134"/>
        <v>0</v>
      </c>
    </row>
    <row r="917" spans="1:21" ht="20.25">
      <c r="A917" s="78"/>
      <c r="B917" s="270"/>
      <c r="C917" s="79"/>
      <c r="D917" s="80"/>
      <c r="E917" s="81"/>
      <c r="F917" s="31">
        <f t="shared" si="126"/>
      </c>
      <c r="G917" s="303">
        <f>IF(D917="","",VLOOKUP(F917,'Plan Comptable Général Commenté'!$C$5:$D$570,2,0))</f>
      </c>
      <c r="H917" s="82"/>
      <c r="I917" s="281">
        <f>IF(H917="","",VLOOKUP(H917,'Comptes Analytiques'!$A$8:$B$51,2,0))</f>
      </c>
      <c r="J917" s="33"/>
      <c r="K917" s="84"/>
      <c r="L917" s="84"/>
      <c r="M917" s="305"/>
      <c r="N917" s="255">
        <f t="shared" si="131"/>
        <v>0</v>
      </c>
      <c r="O917" s="261">
        <f t="shared" si="132"/>
        <v>0</v>
      </c>
      <c r="P917" s="260">
        <f t="shared" si="127"/>
        <v>0</v>
      </c>
      <c r="Q917" s="261">
        <f t="shared" si="128"/>
        <v>0</v>
      </c>
      <c r="R917" s="260">
        <f t="shared" si="129"/>
        <v>0</v>
      </c>
      <c r="S917" s="261">
        <f t="shared" si="130"/>
        <v>0</v>
      </c>
      <c r="T917" s="258">
        <f t="shared" si="133"/>
        <v>0</v>
      </c>
      <c r="U917" s="259">
        <f t="shared" si="134"/>
        <v>0</v>
      </c>
    </row>
    <row r="918" spans="1:21" ht="20.25">
      <c r="A918" s="78"/>
      <c r="B918" s="270"/>
      <c r="C918" s="79"/>
      <c r="D918" s="80"/>
      <c r="E918" s="81"/>
      <c r="F918" s="31">
        <f t="shared" si="126"/>
      </c>
      <c r="G918" s="303">
        <f>IF(D918="","",VLOOKUP(F918,'Plan Comptable Général Commenté'!$C$5:$D$570,2,0))</f>
      </c>
      <c r="H918" s="82"/>
      <c r="I918" s="281">
        <f>IF(H918="","",VLOOKUP(H918,'Comptes Analytiques'!$A$8:$B$51,2,0))</f>
      </c>
      <c r="J918" s="33"/>
      <c r="K918" s="84"/>
      <c r="L918" s="84"/>
      <c r="M918" s="305"/>
      <c r="N918" s="255">
        <f t="shared" si="131"/>
        <v>0</v>
      </c>
      <c r="O918" s="261">
        <f t="shared" si="132"/>
        <v>0</v>
      </c>
      <c r="P918" s="260">
        <f t="shared" si="127"/>
        <v>0</v>
      </c>
      <c r="Q918" s="261">
        <f t="shared" si="128"/>
        <v>0</v>
      </c>
      <c r="R918" s="260">
        <f t="shared" si="129"/>
        <v>0</v>
      </c>
      <c r="S918" s="261">
        <f t="shared" si="130"/>
        <v>0</v>
      </c>
      <c r="T918" s="258">
        <f t="shared" si="133"/>
        <v>0</v>
      </c>
      <c r="U918" s="259">
        <f t="shared" si="134"/>
        <v>0</v>
      </c>
    </row>
    <row r="919" spans="1:21" ht="20.25">
      <c r="A919" s="78"/>
      <c r="B919" s="270"/>
      <c r="C919" s="79"/>
      <c r="D919" s="80"/>
      <c r="E919" s="81"/>
      <c r="F919" s="31">
        <f t="shared" si="126"/>
      </c>
      <c r="G919" s="303">
        <f>IF(D919="","",VLOOKUP(F919,'Plan Comptable Général Commenté'!$C$5:$D$570,2,0))</f>
      </c>
      <c r="H919" s="82"/>
      <c r="I919" s="281">
        <f>IF(H919="","",VLOOKUP(H919,'Comptes Analytiques'!$A$8:$B$51,2,0))</f>
      </c>
      <c r="J919" s="33"/>
      <c r="K919" s="84"/>
      <c r="L919" s="84"/>
      <c r="M919" s="305"/>
      <c r="N919" s="255">
        <f t="shared" si="131"/>
        <v>0</v>
      </c>
      <c r="O919" s="261">
        <f t="shared" si="132"/>
        <v>0</v>
      </c>
      <c r="P919" s="260">
        <f t="shared" si="127"/>
        <v>0</v>
      </c>
      <c r="Q919" s="261">
        <f t="shared" si="128"/>
        <v>0</v>
      </c>
      <c r="R919" s="260">
        <f t="shared" si="129"/>
        <v>0</v>
      </c>
      <c r="S919" s="261">
        <f t="shared" si="130"/>
        <v>0</v>
      </c>
      <c r="T919" s="258">
        <f t="shared" si="133"/>
        <v>0</v>
      </c>
      <c r="U919" s="259">
        <f t="shared" si="134"/>
        <v>0</v>
      </c>
    </row>
    <row r="920" spans="1:21" ht="20.25">
      <c r="A920" s="78"/>
      <c r="B920" s="270"/>
      <c r="C920" s="79"/>
      <c r="D920" s="80"/>
      <c r="E920" s="81"/>
      <c r="F920" s="31">
        <f t="shared" si="126"/>
      </c>
      <c r="G920" s="303">
        <f>IF(D920="","",VLOOKUP(F920,'Plan Comptable Général Commenté'!$C$5:$D$570,2,0))</f>
      </c>
      <c r="H920" s="82"/>
      <c r="I920" s="281">
        <f>IF(H920="","",VLOOKUP(H920,'Comptes Analytiques'!$A$8:$B$51,2,0))</f>
      </c>
      <c r="J920" s="33"/>
      <c r="K920" s="84"/>
      <c r="L920" s="84"/>
      <c r="M920" s="305"/>
      <c r="N920" s="255">
        <f t="shared" si="131"/>
        <v>0</v>
      </c>
      <c r="O920" s="261">
        <f t="shared" si="132"/>
        <v>0</v>
      </c>
      <c r="P920" s="260">
        <f t="shared" si="127"/>
        <v>0</v>
      </c>
      <c r="Q920" s="261">
        <f t="shared" si="128"/>
        <v>0</v>
      </c>
      <c r="R920" s="260">
        <f t="shared" si="129"/>
        <v>0</v>
      </c>
      <c r="S920" s="261">
        <f t="shared" si="130"/>
        <v>0</v>
      </c>
      <c r="T920" s="258">
        <f t="shared" si="133"/>
        <v>0</v>
      </c>
      <c r="U920" s="259">
        <f t="shared" si="134"/>
        <v>0</v>
      </c>
    </row>
    <row r="921" spans="1:21" ht="20.25">
      <c r="A921" s="78"/>
      <c r="B921" s="270"/>
      <c r="C921" s="79"/>
      <c r="D921" s="80"/>
      <c r="E921" s="81"/>
      <c r="F921" s="31">
        <f t="shared" si="126"/>
      </c>
      <c r="G921" s="303">
        <f>IF(D921="","",VLOOKUP(F921,'Plan Comptable Général Commenté'!$C$5:$D$570,2,0))</f>
      </c>
      <c r="H921" s="82"/>
      <c r="I921" s="281">
        <f>IF(H921="","",VLOOKUP(H921,'Comptes Analytiques'!$A$8:$B$51,2,0))</f>
      </c>
      <c r="J921" s="33"/>
      <c r="K921" s="84"/>
      <c r="L921" s="84"/>
      <c r="M921" s="305"/>
      <c r="N921" s="255">
        <f t="shared" si="131"/>
        <v>0</v>
      </c>
      <c r="O921" s="261">
        <f t="shared" si="132"/>
        <v>0</v>
      </c>
      <c r="P921" s="260">
        <f t="shared" si="127"/>
        <v>0</v>
      </c>
      <c r="Q921" s="261">
        <f t="shared" si="128"/>
        <v>0</v>
      </c>
      <c r="R921" s="260">
        <f t="shared" si="129"/>
        <v>0</v>
      </c>
      <c r="S921" s="261">
        <f t="shared" si="130"/>
        <v>0</v>
      </c>
      <c r="T921" s="258">
        <f t="shared" si="133"/>
        <v>0</v>
      </c>
      <c r="U921" s="259">
        <f t="shared" si="134"/>
        <v>0</v>
      </c>
    </row>
    <row r="922" spans="1:21" ht="20.25">
      <c r="A922" s="78"/>
      <c r="B922" s="270"/>
      <c r="C922" s="79"/>
      <c r="D922" s="80"/>
      <c r="E922" s="81"/>
      <c r="F922" s="31">
        <f t="shared" si="126"/>
      </c>
      <c r="G922" s="303">
        <f>IF(D922="","",VLOOKUP(F922,'Plan Comptable Général Commenté'!$C$5:$D$570,2,0))</f>
      </c>
      <c r="H922" s="82"/>
      <c r="I922" s="281">
        <f>IF(H922="","",VLOOKUP(H922,'Comptes Analytiques'!$A$8:$B$51,2,0))</f>
      </c>
      <c r="J922" s="33"/>
      <c r="K922" s="84"/>
      <c r="L922" s="84"/>
      <c r="M922" s="305"/>
      <c r="N922" s="255">
        <f t="shared" si="131"/>
        <v>0</v>
      </c>
      <c r="O922" s="261">
        <f t="shared" si="132"/>
        <v>0</v>
      </c>
      <c r="P922" s="260">
        <f t="shared" si="127"/>
        <v>0</v>
      </c>
      <c r="Q922" s="261">
        <f t="shared" si="128"/>
        <v>0</v>
      </c>
      <c r="R922" s="260">
        <f t="shared" si="129"/>
        <v>0</v>
      </c>
      <c r="S922" s="261">
        <f t="shared" si="130"/>
        <v>0</v>
      </c>
      <c r="T922" s="258">
        <f t="shared" si="133"/>
        <v>0</v>
      </c>
      <c r="U922" s="259">
        <f t="shared" si="134"/>
        <v>0</v>
      </c>
    </row>
    <row r="923" spans="1:21" ht="20.25">
      <c r="A923" s="78"/>
      <c r="B923" s="270"/>
      <c r="C923" s="79"/>
      <c r="D923" s="80"/>
      <c r="E923" s="81"/>
      <c r="F923" s="31">
        <f t="shared" si="126"/>
      </c>
      <c r="G923" s="303">
        <f>IF(D923="","",VLOOKUP(F923,'Plan Comptable Général Commenté'!$C$5:$D$570,2,0))</f>
      </c>
      <c r="H923" s="82"/>
      <c r="I923" s="281">
        <f>IF(H923="","",VLOOKUP(H923,'Comptes Analytiques'!$A$8:$B$51,2,0))</f>
      </c>
      <c r="J923" s="33"/>
      <c r="K923" s="84"/>
      <c r="L923" s="84"/>
      <c r="M923" s="305"/>
      <c r="N923" s="255">
        <f t="shared" si="131"/>
        <v>0</v>
      </c>
      <c r="O923" s="261">
        <f t="shared" si="132"/>
        <v>0</v>
      </c>
      <c r="P923" s="260">
        <f t="shared" si="127"/>
        <v>0</v>
      </c>
      <c r="Q923" s="261">
        <f t="shared" si="128"/>
        <v>0</v>
      </c>
      <c r="R923" s="260">
        <f t="shared" si="129"/>
        <v>0</v>
      </c>
      <c r="S923" s="261">
        <f t="shared" si="130"/>
        <v>0</v>
      </c>
      <c r="T923" s="258">
        <f t="shared" si="133"/>
        <v>0</v>
      </c>
      <c r="U923" s="259">
        <f t="shared" si="134"/>
        <v>0</v>
      </c>
    </row>
    <row r="924" spans="1:21" ht="20.25">
      <c r="A924" s="78"/>
      <c r="B924" s="270"/>
      <c r="C924" s="79"/>
      <c r="D924" s="80"/>
      <c r="E924" s="81"/>
      <c r="F924" s="31">
        <f t="shared" si="126"/>
      </c>
      <c r="G924" s="303">
        <f>IF(D924="","",VLOOKUP(F924,'Plan Comptable Général Commenté'!$C$5:$D$570,2,0))</f>
      </c>
      <c r="H924" s="82"/>
      <c r="I924" s="281">
        <f>IF(H924="","",VLOOKUP(H924,'Comptes Analytiques'!$A$8:$B$51,2,0))</f>
      </c>
      <c r="J924" s="33"/>
      <c r="K924" s="84"/>
      <c r="L924" s="84"/>
      <c r="M924" s="305"/>
      <c r="N924" s="255">
        <f t="shared" si="131"/>
        <v>0</v>
      </c>
      <c r="O924" s="261">
        <f t="shared" si="132"/>
        <v>0</v>
      </c>
      <c r="P924" s="260">
        <f t="shared" si="127"/>
        <v>0</v>
      </c>
      <c r="Q924" s="261">
        <f t="shared" si="128"/>
        <v>0</v>
      </c>
      <c r="R924" s="260">
        <f t="shared" si="129"/>
        <v>0</v>
      </c>
      <c r="S924" s="261">
        <f t="shared" si="130"/>
        <v>0</v>
      </c>
      <c r="T924" s="258">
        <f t="shared" si="133"/>
        <v>0</v>
      </c>
      <c r="U924" s="259">
        <f t="shared" si="134"/>
        <v>0</v>
      </c>
    </row>
    <row r="925" spans="1:21" ht="20.25">
      <c r="A925" s="78"/>
      <c r="B925" s="270"/>
      <c r="C925" s="79"/>
      <c r="D925" s="80"/>
      <c r="E925" s="81"/>
      <c r="F925" s="31">
        <f t="shared" si="126"/>
      </c>
      <c r="G925" s="303">
        <f>IF(D925="","",VLOOKUP(F925,'Plan Comptable Général Commenté'!$C$5:$D$570,2,0))</f>
      </c>
      <c r="H925" s="82"/>
      <c r="I925" s="281">
        <f>IF(H925="","",VLOOKUP(H925,'Comptes Analytiques'!$A$8:$B$51,2,0))</f>
      </c>
      <c r="J925" s="33"/>
      <c r="K925" s="84"/>
      <c r="L925" s="84"/>
      <c r="M925" s="305"/>
      <c r="N925" s="255">
        <f t="shared" si="131"/>
        <v>0</v>
      </c>
      <c r="O925" s="261">
        <f t="shared" si="132"/>
        <v>0</v>
      </c>
      <c r="P925" s="260">
        <f t="shared" si="127"/>
        <v>0</v>
      </c>
      <c r="Q925" s="261">
        <f t="shared" si="128"/>
        <v>0</v>
      </c>
      <c r="R925" s="260">
        <f t="shared" si="129"/>
        <v>0</v>
      </c>
      <c r="S925" s="261">
        <f t="shared" si="130"/>
        <v>0</v>
      </c>
      <c r="T925" s="258">
        <f t="shared" si="133"/>
        <v>0</v>
      </c>
      <c r="U925" s="259">
        <f t="shared" si="134"/>
        <v>0</v>
      </c>
    </row>
    <row r="926" spans="1:21" ht="20.25">
      <c r="A926" s="78"/>
      <c r="B926" s="270"/>
      <c r="C926" s="79"/>
      <c r="D926" s="80"/>
      <c r="E926" s="81"/>
      <c r="F926" s="31">
        <f t="shared" si="126"/>
      </c>
      <c r="G926" s="303">
        <f>IF(D926="","",VLOOKUP(F926,'Plan Comptable Général Commenté'!$C$5:$D$570,2,0))</f>
      </c>
      <c r="H926" s="82"/>
      <c r="I926" s="281">
        <f>IF(H926="","",VLOOKUP(H926,'Comptes Analytiques'!$A$8:$B$51,2,0))</f>
      </c>
      <c r="J926" s="33"/>
      <c r="K926" s="84"/>
      <c r="L926" s="84"/>
      <c r="M926" s="305"/>
      <c r="N926" s="255">
        <f t="shared" si="131"/>
        <v>0</v>
      </c>
      <c r="O926" s="261">
        <f t="shared" si="132"/>
        <v>0</v>
      </c>
      <c r="P926" s="260">
        <f t="shared" si="127"/>
        <v>0</v>
      </c>
      <c r="Q926" s="261">
        <f t="shared" si="128"/>
        <v>0</v>
      </c>
      <c r="R926" s="260">
        <f t="shared" si="129"/>
        <v>0</v>
      </c>
      <c r="S926" s="261">
        <f t="shared" si="130"/>
        <v>0</v>
      </c>
      <c r="T926" s="258">
        <f t="shared" si="133"/>
        <v>0</v>
      </c>
      <c r="U926" s="259">
        <f t="shared" si="134"/>
        <v>0</v>
      </c>
    </row>
    <row r="927" spans="1:21" ht="20.25">
      <c r="A927" s="78"/>
      <c r="B927" s="270"/>
      <c r="C927" s="79"/>
      <c r="D927" s="80"/>
      <c r="E927" s="81"/>
      <c r="F927" s="31">
        <f t="shared" si="126"/>
      </c>
      <c r="G927" s="303">
        <f>IF(D927="","",VLOOKUP(F927,'Plan Comptable Général Commenté'!$C$5:$D$570,2,0))</f>
      </c>
      <c r="H927" s="82"/>
      <c r="I927" s="281">
        <f>IF(H927="","",VLOOKUP(H927,'Comptes Analytiques'!$A$8:$B$51,2,0))</f>
      </c>
      <c r="J927" s="33"/>
      <c r="K927" s="84"/>
      <c r="L927" s="84"/>
      <c r="M927" s="305"/>
      <c r="N927" s="255">
        <f t="shared" si="131"/>
        <v>0</v>
      </c>
      <c r="O927" s="261">
        <f t="shared" si="132"/>
        <v>0</v>
      </c>
      <c r="P927" s="260">
        <f t="shared" si="127"/>
        <v>0</v>
      </c>
      <c r="Q927" s="261">
        <f t="shared" si="128"/>
        <v>0</v>
      </c>
      <c r="R927" s="260">
        <f t="shared" si="129"/>
        <v>0</v>
      </c>
      <c r="S927" s="261">
        <f t="shared" si="130"/>
        <v>0</v>
      </c>
      <c r="T927" s="258">
        <f t="shared" si="133"/>
        <v>0</v>
      </c>
      <c r="U927" s="259">
        <f t="shared" si="134"/>
        <v>0</v>
      </c>
    </row>
    <row r="928" spans="1:21" ht="20.25">
      <c r="A928" s="78"/>
      <c r="B928" s="270"/>
      <c r="C928" s="79"/>
      <c r="D928" s="80"/>
      <c r="E928" s="81"/>
      <c r="F928" s="31">
        <f t="shared" si="126"/>
      </c>
      <c r="G928" s="303">
        <f>IF(D928="","",VLOOKUP(F928,'Plan Comptable Général Commenté'!$C$5:$D$570,2,0))</f>
      </c>
      <c r="H928" s="82"/>
      <c r="I928" s="281">
        <f>IF(H928="","",VLOOKUP(H928,'Comptes Analytiques'!$A$8:$B$51,2,0))</f>
      </c>
      <c r="J928" s="33"/>
      <c r="K928" s="84"/>
      <c r="L928" s="84"/>
      <c r="M928" s="305"/>
      <c r="N928" s="255">
        <f t="shared" si="131"/>
        <v>0</v>
      </c>
      <c r="O928" s="261">
        <f t="shared" si="132"/>
        <v>0</v>
      </c>
      <c r="P928" s="260">
        <f t="shared" si="127"/>
        <v>0</v>
      </c>
      <c r="Q928" s="261">
        <f t="shared" si="128"/>
        <v>0</v>
      </c>
      <c r="R928" s="260">
        <f t="shared" si="129"/>
        <v>0</v>
      </c>
      <c r="S928" s="261">
        <f t="shared" si="130"/>
        <v>0</v>
      </c>
      <c r="T928" s="258">
        <f t="shared" si="133"/>
        <v>0</v>
      </c>
      <c r="U928" s="259">
        <f t="shared" si="134"/>
        <v>0</v>
      </c>
    </row>
    <row r="929" spans="1:21" ht="20.25">
      <c r="A929" s="78"/>
      <c r="B929" s="270"/>
      <c r="C929" s="79"/>
      <c r="D929" s="80"/>
      <c r="E929" s="81"/>
      <c r="F929" s="31">
        <f t="shared" si="126"/>
      </c>
      <c r="G929" s="303">
        <f>IF(D929="","",VLOOKUP(F929,'Plan Comptable Général Commenté'!$C$5:$D$570,2,0))</f>
      </c>
      <c r="H929" s="82"/>
      <c r="I929" s="281">
        <f>IF(H929="","",VLOOKUP(H929,'Comptes Analytiques'!$A$8:$B$51,2,0))</f>
      </c>
      <c r="J929" s="33"/>
      <c r="K929" s="84"/>
      <c r="L929" s="84"/>
      <c r="M929" s="305"/>
      <c r="N929" s="255">
        <f t="shared" si="131"/>
        <v>0</v>
      </c>
      <c r="O929" s="261">
        <f t="shared" si="132"/>
        <v>0</v>
      </c>
      <c r="P929" s="260">
        <f t="shared" si="127"/>
        <v>0</v>
      </c>
      <c r="Q929" s="261">
        <f t="shared" si="128"/>
        <v>0</v>
      </c>
      <c r="R929" s="260">
        <f t="shared" si="129"/>
        <v>0</v>
      </c>
      <c r="S929" s="261">
        <f t="shared" si="130"/>
        <v>0</v>
      </c>
      <c r="T929" s="258">
        <f t="shared" si="133"/>
        <v>0</v>
      </c>
      <c r="U929" s="259">
        <f t="shared" si="134"/>
        <v>0</v>
      </c>
    </row>
    <row r="930" spans="1:21" ht="20.25">
      <c r="A930" s="78"/>
      <c r="B930" s="270"/>
      <c r="C930" s="79"/>
      <c r="D930" s="80"/>
      <c r="E930" s="81"/>
      <c r="F930" s="31">
        <f t="shared" si="126"/>
      </c>
      <c r="G930" s="303">
        <f>IF(D930="","",VLOOKUP(F930,'Plan Comptable Général Commenté'!$C$5:$D$570,2,0))</f>
      </c>
      <c r="H930" s="82"/>
      <c r="I930" s="281">
        <f>IF(H930="","",VLOOKUP(H930,'Comptes Analytiques'!$A$8:$B$51,2,0))</f>
      </c>
      <c r="J930" s="33"/>
      <c r="K930" s="84"/>
      <c r="L930" s="84"/>
      <c r="M930" s="305"/>
      <c r="N930" s="255">
        <f t="shared" si="131"/>
        <v>0</v>
      </c>
      <c r="O930" s="261">
        <f t="shared" si="132"/>
        <v>0</v>
      </c>
      <c r="P930" s="260">
        <f t="shared" si="127"/>
        <v>0</v>
      </c>
      <c r="Q930" s="261">
        <f t="shared" si="128"/>
        <v>0</v>
      </c>
      <c r="R930" s="260">
        <f t="shared" si="129"/>
        <v>0</v>
      </c>
      <c r="S930" s="261">
        <f t="shared" si="130"/>
        <v>0</v>
      </c>
      <c r="T930" s="258">
        <f t="shared" si="133"/>
        <v>0</v>
      </c>
      <c r="U930" s="259">
        <f t="shared" si="134"/>
        <v>0</v>
      </c>
    </row>
    <row r="931" spans="1:21" ht="20.25">
      <c r="A931" s="78"/>
      <c r="B931" s="270"/>
      <c r="C931" s="79"/>
      <c r="D931" s="80"/>
      <c r="E931" s="81"/>
      <c r="F931" s="31">
        <f t="shared" si="126"/>
      </c>
      <c r="G931" s="303">
        <f>IF(D931="","",VLOOKUP(F931,'Plan Comptable Général Commenté'!$C$5:$D$570,2,0))</f>
      </c>
      <c r="H931" s="82"/>
      <c r="I931" s="281">
        <f>IF(H931="","",VLOOKUP(H931,'Comptes Analytiques'!$A$8:$B$51,2,0))</f>
      </c>
      <c r="J931" s="33"/>
      <c r="K931" s="84"/>
      <c r="L931" s="84"/>
      <c r="M931" s="305"/>
      <c r="N931" s="255">
        <f t="shared" si="131"/>
        <v>0</v>
      </c>
      <c r="O931" s="261">
        <f t="shared" si="132"/>
        <v>0</v>
      </c>
      <c r="P931" s="260">
        <f t="shared" si="127"/>
        <v>0</v>
      </c>
      <c r="Q931" s="261">
        <f t="shared" si="128"/>
        <v>0</v>
      </c>
      <c r="R931" s="260">
        <f t="shared" si="129"/>
        <v>0</v>
      </c>
      <c r="S931" s="261">
        <f t="shared" si="130"/>
        <v>0</v>
      </c>
      <c r="T931" s="258">
        <f t="shared" si="133"/>
        <v>0</v>
      </c>
      <c r="U931" s="259">
        <f t="shared" si="134"/>
        <v>0</v>
      </c>
    </row>
    <row r="932" spans="1:21" ht="20.25">
      <c r="A932" s="78"/>
      <c r="B932" s="270"/>
      <c r="C932" s="79"/>
      <c r="D932" s="80"/>
      <c r="E932" s="81"/>
      <c r="F932" s="31">
        <f t="shared" si="126"/>
      </c>
      <c r="G932" s="303">
        <f>IF(D932="","",VLOOKUP(F932,'Plan Comptable Général Commenté'!$C$5:$D$570,2,0))</f>
      </c>
      <c r="H932" s="82"/>
      <c r="I932" s="281">
        <f>IF(H932="","",VLOOKUP(H932,'Comptes Analytiques'!$A$8:$B$51,2,0))</f>
      </c>
      <c r="J932" s="33"/>
      <c r="K932" s="84"/>
      <c r="L932" s="84"/>
      <c r="M932" s="305"/>
      <c r="N932" s="255">
        <f t="shared" si="131"/>
        <v>0</v>
      </c>
      <c r="O932" s="261">
        <f t="shared" si="132"/>
        <v>0</v>
      </c>
      <c r="P932" s="260">
        <f t="shared" si="127"/>
        <v>0</v>
      </c>
      <c r="Q932" s="261">
        <f t="shared" si="128"/>
        <v>0</v>
      </c>
      <c r="R932" s="260">
        <f t="shared" si="129"/>
        <v>0</v>
      </c>
      <c r="S932" s="261">
        <f t="shared" si="130"/>
        <v>0</v>
      </c>
      <c r="T932" s="258">
        <f t="shared" si="133"/>
        <v>0</v>
      </c>
      <c r="U932" s="259">
        <f t="shared" si="134"/>
        <v>0</v>
      </c>
    </row>
    <row r="933" spans="1:21" ht="20.25">
      <c r="A933" s="78"/>
      <c r="B933" s="270"/>
      <c r="C933" s="79"/>
      <c r="D933" s="80"/>
      <c r="E933" s="81"/>
      <c r="F933" s="31">
        <f t="shared" si="126"/>
      </c>
      <c r="G933" s="303">
        <f>IF(D933="","",VLOOKUP(F933,'Plan Comptable Général Commenté'!$C$5:$D$570,2,0))</f>
      </c>
      <c r="H933" s="82"/>
      <c r="I933" s="281">
        <f>IF(H933="","",VLOOKUP(H933,'Comptes Analytiques'!$A$8:$B$51,2,0))</f>
      </c>
      <c r="J933" s="33"/>
      <c r="K933" s="84"/>
      <c r="L933" s="84"/>
      <c r="M933" s="305"/>
      <c r="N933" s="255">
        <f t="shared" si="131"/>
        <v>0</v>
      </c>
      <c r="O933" s="261">
        <f t="shared" si="132"/>
        <v>0</v>
      </c>
      <c r="P933" s="260">
        <f t="shared" si="127"/>
        <v>0</v>
      </c>
      <c r="Q933" s="261">
        <f t="shared" si="128"/>
        <v>0</v>
      </c>
      <c r="R933" s="260">
        <f t="shared" si="129"/>
        <v>0</v>
      </c>
      <c r="S933" s="261">
        <f t="shared" si="130"/>
        <v>0</v>
      </c>
      <c r="T933" s="258">
        <f t="shared" si="133"/>
        <v>0</v>
      </c>
      <c r="U933" s="259">
        <f t="shared" si="134"/>
        <v>0</v>
      </c>
    </row>
    <row r="934" spans="1:21" ht="20.25">
      <c r="A934" s="78"/>
      <c r="B934" s="270"/>
      <c r="C934" s="79"/>
      <c r="D934" s="80"/>
      <c r="E934" s="81"/>
      <c r="F934" s="31">
        <f t="shared" si="126"/>
      </c>
      <c r="G934" s="303">
        <f>IF(D934="","",VLOOKUP(F934,'Plan Comptable Général Commenté'!$C$5:$D$570,2,0))</f>
      </c>
      <c r="H934" s="82"/>
      <c r="I934" s="281">
        <f>IF(H934="","",VLOOKUP(H934,'Comptes Analytiques'!$A$8:$B$51,2,0))</f>
      </c>
      <c r="J934" s="33"/>
      <c r="K934" s="84"/>
      <c r="L934" s="84"/>
      <c r="M934" s="305"/>
      <c r="N934" s="255">
        <f t="shared" si="131"/>
        <v>0</v>
      </c>
      <c r="O934" s="261">
        <f t="shared" si="132"/>
        <v>0</v>
      </c>
      <c r="P934" s="260">
        <f t="shared" si="127"/>
        <v>0</v>
      </c>
      <c r="Q934" s="261">
        <f t="shared" si="128"/>
        <v>0</v>
      </c>
      <c r="R934" s="260">
        <f t="shared" si="129"/>
        <v>0</v>
      </c>
      <c r="S934" s="261">
        <f t="shared" si="130"/>
        <v>0</v>
      </c>
      <c r="T934" s="258">
        <f t="shared" si="133"/>
        <v>0</v>
      </c>
      <c r="U934" s="259">
        <f t="shared" si="134"/>
        <v>0</v>
      </c>
    </row>
    <row r="935" spans="1:21" ht="20.25">
      <c r="A935" s="78"/>
      <c r="B935" s="270"/>
      <c r="C935" s="79"/>
      <c r="D935" s="80"/>
      <c r="E935" s="81"/>
      <c r="F935" s="31">
        <f t="shared" si="126"/>
      </c>
      <c r="G935" s="303">
        <f>IF(D935="","",VLOOKUP(F935,'Plan Comptable Général Commenté'!$C$5:$D$570,2,0))</f>
      </c>
      <c r="H935" s="82"/>
      <c r="I935" s="281">
        <f>IF(H935="","",VLOOKUP(H935,'Comptes Analytiques'!$A$8:$B$51,2,0))</f>
      </c>
      <c r="J935" s="33"/>
      <c r="K935" s="84"/>
      <c r="L935" s="84"/>
      <c r="M935" s="305"/>
      <c r="N935" s="255">
        <f t="shared" si="131"/>
        <v>0</v>
      </c>
      <c r="O935" s="261">
        <f t="shared" si="132"/>
        <v>0</v>
      </c>
      <c r="P935" s="260">
        <f t="shared" si="127"/>
        <v>0</v>
      </c>
      <c r="Q935" s="261">
        <f t="shared" si="128"/>
        <v>0</v>
      </c>
      <c r="R935" s="260">
        <f t="shared" si="129"/>
        <v>0</v>
      </c>
      <c r="S935" s="261">
        <f t="shared" si="130"/>
        <v>0</v>
      </c>
      <c r="T935" s="258">
        <f t="shared" si="133"/>
        <v>0</v>
      </c>
      <c r="U935" s="259">
        <f t="shared" si="134"/>
        <v>0</v>
      </c>
    </row>
    <row r="936" spans="1:21" ht="20.25">
      <c r="A936" s="78"/>
      <c r="B936" s="270"/>
      <c r="C936" s="79"/>
      <c r="D936" s="80"/>
      <c r="E936" s="81"/>
      <c r="F936" s="31">
        <f t="shared" si="126"/>
      </c>
      <c r="G936" s="303">
        <f>IF(D936="","",VLOOKUP(F936,'Plan Comptable Général Commenté'!$C$5:$D$570,2,0))</f>
      </c>
      <c r="H936" s="82"/>
      <c r="I936" s="281">
        <f>IF(H936="","",VLOOKUP(H936,'Comptes Analytiques'!$A$8:$B$51,2,0))</f>
      </c>
      <c r="J936" s="33"/>
      <c r="K936" s="84"/>
      <c r="L936" s="84"/>
      <c r="M936" s="305"/>
      <c r="N936" s="255">
        <f t="shared" si="131"/>
        <v>0</v>
      </c>
      <c r="O936" s="261">
        <f t="shared" si="132"/>
        <v>0</v>
      </c>
      <c r="P936" s="260">
        <f t="shared" si="127"/>
        <v>0</v>
      </c>
      <c r="Q936" s="261">
        <f t="shared" si="128"/>
        <v>0</v>
      </c>
      <c r="R936" s="260">
        <f t="shared" si="129"/>
        <v>0</v>
      </c>
      <c r="S936" s="261">
        <f t="shared" si="130"/>
        <v>0</v>
      </c>
      <c r="T936" s="258">
        <f t="shared" si="133"/>
        <v>0</v>
      </c>
      <c r="U936" s="259">
        <f t="shared" si="134"/>
        <v>0</v>
      </c>
    </row>
    <row r="937" spans="1:21" ht="20.25">
      <c r="A937" s="78"/>
      <c r="B937" s="270"/>
      <c r="C937" s="79"/>
      <c r="D937" s="80"/>
      <c r="E937" s="81"/>
      <c r="F937" s="31">
        <f t="shared" si="126"/>
      </c>
      <c r="G937" s="303">
        <f>IF(D937="","",VLOOKUP(F937,'Plan Comptable Général Commenté'!$C$5:$D$570,2,0))</f>
      </c>
      <c r="H937" s="82"/>
      <c r="I937" s="281">
        <f>IF(H937="","",VLOOKUP(H937,'Comptes Analytiques'!$A$8:$B$51,2,0))</f>
      </c>
      <c r="J937" s="33"/>
      <c r="K937" s="84"/>
      <c r="L937" s="84"/>
      <c r="M937" s="305"/>
      <c r="N937" s="255">
        <f t="shared" si="131"/>
        <v>0</v>
      </c>
      <c r="O937" s="261">
        <f t="shared" si="132"/>
        <v>0</v>
      </c>
      <c r="P937" s="260">
        <f t="shared" si="127"/>
        <v>0</v>
      </c>
      <c r="Q937" s="261">
        <f t="shared" si="128"/>
        <v>0</v>
      </c>
      <c r="R937" s="260">
        <f t="shared" si="129"/>
        <v>0</v>
      </c>
      <c r="S937" s="261">
        <f t="shared" si="130"/>
        <v>0</v>
      </c>
      <c r="T937" s="258">
        <f t="shared" si="133"/>
        <v>0</v>
      </c>
      <c r="U937" s="259">
        <f t="shared" si="134"/>
        <v>0</v>
      </c>
    </row>
    <row r="938" spans="1:21" ht="20.25">
      <c r="A938" s="78"/>
      <c r="B938" s="270"/>
      <c r="C938" s="79"/>
      <c r="D938" s="80"/>
      <c r="E938" s="81"/>
      <c r="F938" s="31">
        <f t="shared" si="126"/>
      </c>
      <c r="G938" s="303">
        <f>IF(D938="","",VLOOKUP(F938,'Plan Comptable Général Commenté'!$C$5:$D$570,2,0))</f>
      </c>
      <c r="H938" s="82"/>
      <c r="I938" s="281">
        <f>IF(H938="","",VLOOKUP(H938,'Comptes Analytiques'!$A$8:$B$51,2,0))</f>
      </c>
      <c r="J938" s="33"/>
      <c r="K938" s="84"/>
      <c r="L938" s="84"/>
      <c r="M938" s="305"/>
      <c r="N938" s="255">
        <f t="shared" si="131"/>
        <v>0</v>
      </c>
      <c r="O938" s="261">
        <f t="shared" si="132"/>
        <v>0</v>
      </c>
      <c r="P938" s="260">
        <f t="shared" si="127"/>
        <v>0</v>
      </c>
      <c r="Q938" s="261">
        <f t="shared" si="128"/>
        <v>0</v>
      </c>
      <c r="R938" s="260">
        <f t="shared" si="129"/>
        <v>0</v>
      </c>
      <c r="S938" s="261">
        <f t="shared" si="130"/>
        <v>0</v>
      </c>
      <c r="T938" s="258">
        <f t="shared" si="133"/>
        <v>0</v>
      </c>
      <c r="U938" s="259">
        <f t="shared" si="134"/>
        <v>0</v>
      </c>
    </row>
    <row r="939" spans="1:21" ht="20.25">
      <c r="A939" s="78"/>
      <c r="B939" s="270"/>
      <c r="C939" s="79"/>
      <c r="D939" s="80"/>
      <c r="E939" s="81"/>
      <c r="F939" s="31">
        <f t="shared" si="126"/>
      </c>
      <c r="G939" s="303">
        <f>IF(D939="","",VLOOKUP(F939,'Plan Comptable Général Commenté'!$C$5:$D$570,2,0))</f>
      </c>
      <c r="H939" s="82"/>
      <c r="I939" s="281">
        <f>IF(H939="","",VLOOKUP(H939,'Comptes Analytiques'!$A$8:$B$51,2,0))</f>
      </c>
      <c r="J939" s="33"/>
      <c r="K939" s="84"/>
      <c r="L939" s="84"/>
      <c r="M939" s="305"/>
      <c r="N939" s="255">
        <f t="shared" si="131"/>
        <v>0</v>
      </c>
      <c r="O939" s="261">
        <f t="shared" si="132"/>
        <v>0</v>
      </c>
      <c r="P939" s="260">
        <f t="shared" si="127"/>
        <v>0</v>
      </c>
      <c r="Q939" s="261">
        <f t="shared" si="128"/>
        <v>0</v>
      </c>
      <c r="R939" s="260">
        <f t="shared" si="129"/>
        <v>0</v>
      </c>
      <c r="S939" s="261">
        <f t="shared" si="130"/>
        <v>0</v>
      </c>
      <c r="T939" s="258">
        <f t="shared" si="133"/>
        <v>0</v>
      </c>
      <c r="U939" s="259">
        <f t="shared" si="134"/>
        <v>0</v>
      </c>
    </row>
    <row r="940" spans="1:21" ht="20.25">
      <c r="A940" s="78"/>
      <c r="B940" s="270"/>
      <c r="C940" s="79"/>
      <c r="D940" s="80"/>
      <c r="E940" s="81"/>
      <c r="F940" s="31">
        <f t="shared" si="126"/>
      </c>
      <c r="G940" s="303">
        <f>IF(D940="","",VLOOKUP(F940,'Plan Comptable Général Commenté'!$C$5:$D$570,2,0))</f>
      </c>
      <c r="H940" s="82"/>
      <c r="I940" s="281">
        <f>IF(H940="","",VLOOKUP(H940,'Comptes Analytiques'!$A$8:$B$51,2,0))</f>
      </c>
      <c r="J940" s="33"/>
      <c r="K940" s="84"/>
      <c r="L940" s="84"/>
      <c r="M940" s="305"/>
      <c r="N940" s="255">
        <f t="shared" si="131"/>
        <v>0</v>
      </c>
      <c r="O940" s="261">
        <f t="shared" si="132"/>
        <v>0</v>
      </c>
      <c r="P940" s="260">
        <f t="shared" si="127"/>
        <v>0</v>
      </c>
      <c r="Q940" s="261">
        <f t="shared" si="128"/>
        <v>0</v>
      </c>
      <c r="R940" s="260">
        <f t="shared" si="129"/>
        <v>0</v>
      </c>
      <c r="S940" s="261">
        <f t="shared" si="130"/>
        <v>0</v>
      </c>
      <c r="T940" s="258">
        <f t="shared" si="133"/>
        <v>0</v>
      </c>
      <c r="U940" s="259">
        <f t="shared" si="134"/>
        <v>0</v>
      </c>
    </row>
    <row r="941" spans="1:21" ht="20.25">
      <c r="A941" s="78"/>
      <c r="B941" s="270"/>
      <c r="C941" s="79"/>
      <c r="D941" s="80"/>
      <c r="E941" s="81"/>
      <c r="F941" s="31">
        <f t="shared" si="126"/>
      </c>
      <c r="G941" s="303">
        <f>IF(D941="","",VLOOKUP(F941,'Plan Comptable Général Commenté'!$C$5:$D$570,2,0))</f>
      </c>
      <c r="H941" s="82"/>
      <c r="I941" s="281">
        <f>IF(H941="","",VLOOKUP(H941,'Comptes Analytiques'!$A$8:$B$51,2,0))</f>
      </c>
      <c r="J941" s="33"/>
      <c r="K941" s="84"/>
      <c r="L941" s="84"/>
      <c r="M941" s="305"/>
      <c r="N941" s="255">
        <f t="shared" si="131"/>
        <v>0</v>
      </c>
      <c r="O941" s="261">
        <f t="shared" si="132"/>
        <v>0</v>
      </c>
      <c r="P941" s="260">
        <f t="shared" si="127"/>
        <v>0</v>
      </c>
      <c r="Q941" s="261">
        <f t="shared" si="128"/>
        <v>0</v>
      </c>
      <c r="R941" s="260">
        <f t="shared" si="129"/>
        <v>0</v>
      </c>
      <c r="S941" s="261">
        <f t="shared" si="130"/>
        <v>0</v>
      </c>
      <c r="T941" s="258">
        <f t="shared" si="133"/>
        <v>0</v>
      </c>
      <c r="U941" s="259">
        <f t="shared" si="134"/>
        <v>0</v>
      </c>
    </row>
    <row r="942" spans="1:21" ht="20.25">
      <c r="A942" s="78"/>
      <c r="B942" s="270"/>
      <c r="C942" s="79"/>
      <c r="D942" s="80"/>
      <c r="E942" s="81"/>
      <c r="F942" s="31">
        <f t="shared" si="126"/>
      </c>
      <c r="G942" s="303">
        <f>IF(D942="","",VLOOKUP(F942,'Plan Comptable Général Commenté'!$C$5:$D$570,2,0))</f>
      </c>
      <c r="H942" s="82"/>
      <c r="I942" s="281">
        <f>IF(H942="","",VLOOKUP(H942,'Comptes Analytiques'!$A$8:$B$51,2,0))</f>
      </c>
      <c r="J942" s="33"/>
      <c r="K942" s="84"/>
      <c r="L942" s="84"/>
      <c r="M942" s="305"/>
      <c r="N942" s="255">
        <f t="shared" si="131"/>
        <v>0</v>
      </c>
      <c r="O942" s="261">
        <f t="shared" si="132"/>
        <v>0</v>
      </c>
      <c r="P942" s="260">
        <f t="shared" si="127"/>
        <v>0</v>
      </c>
      <c r="Q942" s="261">
        <f t="shared" si="128"/>
        <v>0</v>
      </c>
      <c r="R942" s="260">
        <f t="shared" si="129"/>
        <v>0</v>
      </c>
      <c r="S942" s="261">
        <f t="shared" si="130"/>
        <v>0</v>
      </c>
      <c r="T942" s="258">
        <f t="shared" si="133"/>
        <v>0</v>
      </c>
      <c r="U942" s="259">
        <f t="shared" si="134"/>
        <v>0</v>
      </c>
    </row>
    <row r="943" spans="1:21" ht="20.25">
      <c r="A943" s="78"/>
      <c r="B943" s="270"/>
      <c r="C943" s="79"/>
      <c r="D943" s="80"/>
      <c r="E943" s="81"/>
      <c r="F943" s="31">
        <f t="shared" si="126"/>
      </c>
      <c r="G943" s="303">
        <f>IF(D943="","",VLOOKUP(F943,'Plan Comptable Général Commenté'!$C$5:$D$570,2,0))</f>
      </c>
      <c r="H943" s="82"/>
      <c r="I943" s="281">
        <f>IF(H943="","",VLOOKUP(H943,'Comptes Analytiques'!$A$8:$B$51,2,0))</f>
      </c>
      <c r="J943" s="33"/>
      <c r="K943" s="84"/>
      <c r="L943" s="84"/>
      <c r="M943" s="305"/>
      <c r="N943" s="255">
        <f t="shared" si="131"/>
        <v>0</v>
      </c>
      <c r="O943" s="261">
        <f t="shared" si="132"/>
        <v>0</v>
      </c>
      <c r="P943" s="260">
        <f t="shared" si="127"/>
        <v>0</v>
      </c>
      <c r="Q943" s="261">
        <f t="shared" si="128"/>
        <v>0</v>
      </c>
      <c r="R943" s="260">
        <f t="shared" si="129"/>
        <v>0</v>
      </c>
      <c r="S943" s="261">
        <f t="shared" si="130"/>
        <v>0</v>
      </c>
      <c r="T943" s="258">
        <f t="shared" si="133"/>
        <v>0</v>
      </c>
      <c r="U943" s="259">
        <f t="shared" si="134"/>
        <v>0</v>
      </c>
    </row>
    <row r="944" spans="1:21" ht="20.25">
      <c r="A944" s="78"/>
      <c r="B944" s="270"/>
      <c r="C944" s="79"/>
      <c r="D944" s="80"/>
      <c r="E944" s="81"/>
      <c r="F944" s="31">
        <f t="shared" si="126"/>
      </c>
      <c r="G944" s="303">
        <f>IF(D944="","",VLOOKUP(F944,'Plan Comptable Général Commenté'!$C$5:$D$570,2,0))</f>
      </c>
      <c r="H944" s="82"/>
      <c r="I944" s="281">
        <f>IF(H944="","",VLOOKUP(H944,'Comptes Analytiques'!$A$8:$B$51,2,0))</f>
      </c>
      <c r="J944" s="33"/>
      <c r="K944" s="84"/>
      <c r="L944" s="84"/>
      <c r="M944" s="305"/>
      <c r="N944" s="255">
        <f t="shared" si="131"/>
        <v>0</v>
      </c>
      <c r="O944" s="261">
        <f t="shared" si="132"/>
        <v>0</v>
      </c>
      <c r="P944" s="260">
        <f t="shared" si="127"/>
        <v>0</v>
      </c>
      <c r="Q944" s="261">
        <f t="shared" si="128"/>
        <v>0</v>
      </c>
      <c r="R944" s="260">
        <f t="shared" si="129"/>
        <v>0</v>
      </c>
      <c r="S944" s="261">
        <f t="shared" si="130"/>
        <v>0</v>
      </c>
      <c r="T944" s="258">
        <f t="shared" si="133"/>
        <v>0</v>
      </c>
      <c r="U944" s="259">
        <f t="shared" si="134"/>
        <v>0</v>
      </c>
    </row>
    <row r="945" spans="1:21" ht="20.25">
      <c r="A945" s="78"/>
      <c r="B945" s="270"/>
      <c r="C945" s="79"/>
      <c r="D945" s="80"/>
      <c r="E945" s="81"/>
      <c r="F945" s="31">
        <f t="shared" si="126"/>
      </c>
      <c r="G945" s="303">
        <f>IF(D945="","",VLOOKUP(F945,'Plan Comptable Général Commenté'!$C$5:$D$570,2,0))</f>
      </c>
      <c r="H945" s="82"/>
      <c r="I945" s="281">
        <f>IF(H945="","",VLOOKUP(H945,'Comptes Analytiques'!$A$8:$B$51,2,0))</f>
      </c>
      <c r="J945" s="33"/>
      <c r="K945" s="84"/>
      <c r="L945" s="84"/>
      <c r="M945" s="305"/>
      <c r="N945" s="255">
        <f t="shared" si="131"/>
        <v>0</v>
      </c>
      <c r="O945" s="261">
        <f t="shared" si="132"/>
        <v>0</v>
      </c>
      <c r="P945" s="260">
        <f t="shared" si="127"/>
        <v>0</v>
      </c>
      <c r="Q945" s="261">
        <f t="shared" si="128"/>
        <v>0</v>
      </c>
      <c r="R945" s="260">
        <f t="shared" si="129"/>
        <v>0</v>
      </c>
      <c r="S945" s="261">
        <f t="shared" si="130"/>
        <v>0</v>
      </c>
      <c r="T945" s="258">
        <f t="shared" si="133"/>
        <v>0</v>
      </c>
      <c r="U945" s="259">
        <f t="shared" si="134"/>
        <v>0</v>
      </c>
    </row>
    <row r="946" spans="1:21" ht="20.25">
      <c r="A946" s="78"/>
      <c r="B946" s="270"/>
      <c r="C946" s="79"/>
      <c r="D946" s="80"/>
      <c r="E946" s="81"/>
      <c r="F946" s="31">
        <f t="shared" si="126"/>
      </c>
      <c r="G946" s="303">
        <f>IF(D946="","",VLOOKUP(F946,'Plan Comptable Général Commenté'!$C$5:$D$570,2,0))</f>
      </c>
      <c r="H946" s="82"/>
      <c r="I946" s="281">
        <f>IF(H946="","",VLOOKUP(H946,'Comptes Analytiques'!$A$8:$B$51,2,0))</f>
      </c>
      <c r="J946" s="33"/>
      <c r="K946" s="84"/>
      <c r="L946" s="84"/>
      <c r="M946" s="305"/>
      <c r="N946" s="255">
        <f t="shared" si="131"/>
        <v>0</v>
      </c>
      <c r="O946" s="261">
        <f t="shared" si="132"/>
        <v>0</v>
      </c>
      <c r="P946" s="260">
        <f t="shared" si="127"/>
        <v>0</v>
      </c>
      <c r="Q946" s="261">
        <f t="shared" si="128"/>
        <v>0</v>
      </c>
      <c r="R946" s="260">
        <f t="shared" si="129"/>
        <v>0</v>
      </c>
      <c r="S946" s="261">
        <f t="shared" si="130"/>
        <v>0</v>
      </c>
      <c r="T946" s="258">
        <f t="shared" si="133"/>
        <v>0</v>
      </c>
      <c r="U946" s="259">
        <f t="shared" si="134"/>
        <v>0</v>
      </c>
    </row>
    <row r="947" spans="1:21" ht="20.25">
      <c r="A947" s="78"/>
      <c r="B947" s="270"/>
      <c r="C947" s="79"/>
      <c r="D947" s="80"/>
      <c r="E947" s="81"/>
      <c r="F947" s="31">
        <f t="shared" si="126"/>
      </c>
      <c r="G947" s="303">
        <f>IF(D947="","",VLOOKUP(F947,'Plan Comptable Général Commenté'!$C$5:$D$570,2,0))</f>
      </c>
      <c r="H947" s="82"/>
      <c r="I947" s="281">
        <f>IF(H947="","",VLOOKUP(H947,'Comptes Analytiques'!$A$8:$B$51,2,0))</f>
      </c>
      <c r="J947" s="33"/>
      <c r="K947" s="84"/>
      <c r="L947" s="84"/>
      <c r="M947" s="305"/>
      <c r="N947" s="255">
        <f t="shared" si="131"/>
        <v>0</v>
      </c>
      <c r="O947" s="261">
        <f t="shared" si="132"/>
        <v>0</v>
      </c>
      <c r="P947" s="260">
        <f t="shared" si="127"/>
        <v>0</v>
      </c>
      <c r="Q947" s="261">
        <f t="shared" si="128"/>
        <v>0</v>
      </c>
      <c r="R947" s="260">
        <f t="shared" si="129"/>
        <v>0</v>
      </c>
      <c r="S947" s="261">
        <f t="shared" si="130"/>
        <v>0</v>
      </c>
      <c r="T947" s="258">
        <f t="shared" si="133"/>
        <v>0</v>
      </c>
      <c r="U947" s="259">
        <f t="shared" si="134"/>
        <v>0</v>
      </c>
    </row>
    <row r="948" spans="1:21" ht="20.25">
      <c r="A948" s="78"/>
      <c r="B948" s="270"/>
      <c r="C948" s="79"/>
      <c r="D948" s="80"/>
      <c r="E948" s="81"/>
      <c r="F948" s="31">
        <f t="shared" si="126"/>
      </c>
      <c r="G948" s="303">
        <f>IF(D948="","",VLOOKUP(F948,'Plan Comptable Général Commenté'!$C$5:$D$570,2,0))</f>
      </c>
      <c r="H948" s="82"/>
      <c r="I948" s="281">
        <f>IF(H948="","",VLOOKUP(H948,'Comptes Analytiques'!$A$8:$B$51,2,0))</f>
      </c>
      <c r="J948" s="33"/>
      <c r="K948" s="84"/>
      <c r="L948" s="84"/>
      <c r="M948" s="305"/>
      <c r="N948" s="255">
        <f t="shared" si="131"/>
        <v>0</v>
      </c>
      <c r="O948" s="261">
        <f t="shared" si="132"/>
        <v>0</v>
      </c>
      <c r="P948" s="260">
        <f t="shared" si="127"/>
        <v>0</v>
      </c>
      <c r="Q948" s="261">
        <f t="shared" si="128"/>
        <v>0</v>
      </c>
      <c r="R948" s="260">
        <f t="shared" si="129"/>
        <v>0</v>
      </c>
      <c r="S948" s="261">
        <f t="shared" si="130"/>
        <v>0</v>
      </c>
      <c r="T948" s="258">
        <f t="shared" si="133"/>
        <v>0</v>
      </c>
      <c r="U948" s="259">
        <f t="shared" si="134"/>
        <v>0</v>
      </c>
    </row>
    <row r="949" spans="1:21" ht="20.25">
      <c r="A949" s="78"/>
      <c r="B949" s="270"/>
      <c r="C949" s="79"/>
      <c r="D949" s="80"/>
      <c r="E949" s="81"/>
      <c r="F949" s="31">
        <f t="shared" si="126"/>
      </c>
      <c r="G949" s="303">
        <f>IF(D949="","",VLOOKUP(F949,'Plan Comptable Général Commenté'!$C$5:$D$570,2,0))</f>
      </c>
      <c r="H949" s="82"/>
      <c r="I949" s="281">
        <f>IF(H949="","",VLOOKUP(H949,'Comptes Analytiques'!$A$8:$B$51,2,0))</f>
      </c>
      <c r="J949" s="33"/>
      <c r="K949" s="84"/>
      <c r="L949" s="84"/>
      <c r="M949" s="305"/>
      <c r="N949" s="255">
        <f t="shared" si="131"/>
        <v>0</v>
      </c>
      <c r="O949" s="261">
        <f t="shared" si="132"/>
        <v>0</v>
      </c>
      <c r="P949" s="260">
        <f t="shared" si="127"/>
        <v>0</v>
      </c>
      <c r="Q949" s="261">
        <f t="shared" si="128"/>
        <v>0</v>
      </c>
      <c r="R949" s="260">
        <f t="shared" si="129"/>
        <v>0</v>
      </c>
      <c r="S949" s="261">
        <f t="shared" si="130"/>
        <v>0</v>
      </c>
      <c r="T949" s="258">
        <f t="shared" si="133"/>
        <v>0</v>
      </c>
      <c r="U949" s="259">
        <f t="shared" si="134"/>
        <v>0</v>
      </c>
    </row>
    <row r="950" spans="1:21" ht="20.25">
      <c r="A950" s="78"/>
      <c r="B950" s="270"/>
      <c r="C950" s="79"/>
      <c r="D950" s="80"/>
      <c r="E950" s="81"/>
      <c r="F950" s="31">
        <f t="shared" si="126"/>
      </c>
      <c r="G950" s="303">
        <f>IF(D950="","",VLOOKUP(F950,'Plan Comptable Général Commenté'!$C$5:$D$570,2,0))</f>
      </c>
      <c r="H950" s="82"/>
      <c r="I950" s="281">
        <f>IF(H950="","",VLOOKUP(H950,'Comptes Analytiques'!$A$8:$B$51,2,0))</f>
      </c>
      <c r="J950" s="33"/>
      <c r="K950" s="84"/>
      <c r="L950" s="84"/>
      <c r="M950" s="305"/>
      <c r="N950" s="255">
        <f t="shared" si="131"/>
        <v>0</v>
      </c>
      <c r="O950" s="261">
        <f t="shared" si="132"/>
        <v>0</v>
      </c>
      <c r="P950" s="260">
        <f t="shared" si="127"/>
        <v>0</v>
      </c>
      <c r="Q950" s="261">
        <f t="shared" si="128"/>
        <v>0</v>
      </c>
      <c r="R950" s="260">
        <f t="shared" si="129"/>
        <v>0</v>
      </c>
      <c r="S950" s="261">
        <f t="shared" si="130"/>
        <v>0</v>
      </c>
      <c r="T950" s="258">
        <f t="shared" si="133"/>
        <v>0</v>
      </c>
      <c r="U950" s="259">
        <f t="shared" si="134"/>
        <v>0</v>
      </c>
    </row>
    <row r="951" spans="1:21" ht="20.25">
      <c r="A951" s="78"/>
      <c r="B951" s="270"/>
      <c r="C951" s="79"/>
      <c r="D951" s="80"/>
      <c r="E951" s="81"/>
      <c r="F951" s="31">
        <f t="shared" si="126"/>
      </c>
      <c r="G951" s="303">
        <f>IF(D951="","",VLOOKUP(F951,'Plan Comptable Général Commenté'!$C$5:$D$570,2,0))</f>
      </c>
      <c r="H951" s="82"/>
      <c r="I951" s="281">
        <f>IF(H951="","",VLOOKUP(H951,'Comptes Analytiques'!$A$8:$B$51,2,0))</f>
      </c>
      <c r="J951" s="33"/>
      <c r="K951" s="84"/>
      <c r="L951" s="84"/>
      <c r="M951" s="305"/>
      <c r="N951" s="255">
        <f t="shared" si="131"/>
        <v>0</v>
      </c>
      <c r="O951" s="261">
        <f t="shared" si="132"/>
        <v>0</v>
      </c>
      <c r="P951" s="260">
        <f t="shared" si="127"/>
        <v>0</v>
      </c>
      <c r="Q951" s="261">
        <f t="shared" si="128"/>
        <v>0</v>
      </c>
      <c r="R951" s="260">
        <f t="shared" si="129"/>
        <v>0</v>
      </c>
      <c r="S951" s="261">
        <f t="shared" si="130"/>
        <v>0</v>
      </c>
      <c r="T951" s="258">
        <f t="shared" si="133"/>
        <v>0</v>
      </c>
      <c r="U951" s="259">
        <f t="shared" si="134"/>
        <v>0</v>
      </c>
    </row>
    <row r="952" spans="1:21" ht="20.25">
      <c r="A952" s="78"/>
      <c r="B952" s="270"/>
      <c r="C952" s="79"/>
      <c r="D952" s="80"/>
      <c r="E952" s="81"/>
      <c r="F952" s="31">
        <f t="shared" si="126"/>
      </c>
      <c r="G952" s="303">
        <f>IF(D952="","",VLOOKUP(F952,'Plan Comptable Général Commenté'!$C$5:$D$570,2,0))</f>
      </c>
      <c r="H952" s="82"/>
      <c r="I952" s="281">
        <f>IF(H952="","",VLOOKUP(H952,'Comptes Analytiques'!$A$8:$B$51,2,0))</f>
      </c>
      <c r="J952" s="33"/>
      <c r="K952" s="84"/>
      <c r="L952" s="84"/>
      <c r="M952" s="305"/>
      <c r="N952" s="255">
        <f t="shared" si="131"/>
        <v>0</v>
      </c>
      <c r="O952" s="261">
        <f t="shared" si="132"/>
        <v>0</v>
      </c>
      <c r="P952" s="260">
        <f t="shared" si="127"/>
        <v>0</v>
      </c>
      <c r="Q952" s="261">
        <f t="shared" si="128"/>
        <v>0</v>
      </c>
      <c r="R952" s="260">
        <f t="shared" si="129"/>
        <v>0</v>
      </c>
      <c r="S952" s="261">
        <f t="shared" si="130"/>
        <v>0</v>
      </c>
      <c r="T952" s="258">
        <f t="shared" si="133"/>
        <v>0</v>
      </c>
      <c r="U952" s="259">
        <f t="shared" si="134"/>
        <v>0</v>
      </c>
    </row>
    <row r="953" spans="1:21" ht="20.25">
      <c r="A953" s="78"/>
      <c r="B953" s="270"/>
      <c r="C953" s="79"/>
      <c r="D953" s="80"/>
      <c r="E953" s="81"/>
      <c r="F953" s="31">
        <f t="shared" si="126"/>
      </c>
      <c r="G953" s="303">
        <f>IF(D953="","",VLOOKUP(F953,'Plan Comptable Général Commenté'!$C$5:$D$570,2,0))</f>
      </c>
      <c r="H953" s="82"/>
      <c r="I953" s="281">
        <f>IF(H953="","",VLOOKUP(H953,'Comptes Analytiques'!$A$8:$B$51,2,0))</f>
      </c>
      <c r="J953" s="33"/>
      <c r="K953" s="84"/>
      <c r="L953" s="84"/>
      <c r="M953" s="305"/>
      <c r="N953" s="255">
        <f t="shared" si="131"/>
        <v>0</v>
      </c>
      <c r="O953" s="261">
        <f t="shared" si="132"/>
        <v>0</v>
      </c>
      <c r="P953" s="260">
        <f t="shared" si="127"/>
        <v>0</v>
      </c>
      <c r="Q953" s="261">
        <f t="shared" si="128"/>
        <v>0</v>
      </c>
      <c r="R953" s="260">
        <f t="shared" si="129"/>
        <v>0</v>
      </c>
      <c r="S953" s="261">
        <f t="shared" si="130"/>
        <v>0</v>
      </c>
      <c r="T953" s="258">
        <f t="shared" si="133"/>
        <v>0</v>
      </c>
      <c r="U953" s="259">
        <f t="shared" si="134"/>
        <v>0</v>
      </c>
    </row>
    <row r="954" spans="1:21" ht="20.25">
      <c r="A954" s="78"/>
      <c r="B954" s="270"/>
      <c r="C954" s="79"/>
      <c r="D954" s="80"/>
      <c r="E954" s="81"/>
      <c r="F954" s="31">
        <f t="shared" si="126"/>
      </c>
      <c r="G954" s="303">
        <f>IF(D954="","",VLOOKUP(F954,'Plan Comptable Général Commenté'!$C$5:$D$570,2,0))</f>
      </c>
      <c r="H954" s="82"/>
      <c r="I954" s="281">
        <f>IF(H954="","",VLOOKUP(H954,'Comptes Analytiques'!$A$8:$B$51,2,0))</f>
      </c>
      <c r="J954" s="33"/>
      <c r="K954" s="84"/>
      <c r="L954" s="84"/>
      <c r="M954" s="305"/>
      <c r="N954" s="255">
        <f t="shared" si="131"/>
        <v>0</v>
      </c>
      <c r="O954" s="261">
        <f t="shared" si="132"/>
        <v>0</v>
      </c>
      <c r="P954" s="260">
        <f t="shared" si="127"/>
        <v>0</v>
      </c>
      <c r="Q954" s="261">
        <f t="shared" si="128"/>
        <v>0</v>
      </c>
      <c r="R954" s="260">
        <f t="shared" si="129"/>
        <v>0</v>
      </c>
      <c r="S954" s="261">
        <f t="shared" si="130"/>
        <v>0</v>
      </c>
      <c r="T954" s="258">
        <f t="shared" si="133"/>
        <v>0</v>
      </c>
      <c r="U954" s="259">
        <f t="shared" si="134"/>
        <v>0</v>
      </c>
    </row>
    <row r="955" spans="1:21" ht="20.25">
      <c r="A955" s="78"/>
      <c r="B955" s="270"/>
      <c r="C955" s="79"/>
      <c r="D955" s="80"/>
      <c r="E955" s="81"/>
      <c r="F955" s="31">
        <f t="shared" si="126"/>
      </c>
      <c r="G955" s="303">
        <f>IF(D955="","",VLOOKUP(F955,'Plan Comptable Général Commenté'!$C$5:$D$570,2,0))</f>
      </c>
      <c r="H955" s="82"/>
      <c r="I955" s="281">
        <f>IF(H955="","",VLOOKUP(H955,'Comptes Analytiques'!$A$8:$B$51,2,0))</f>
      </c>
      <c r="J955" s="33"/>
      <c r="K955" s="84"/>
      <c r="L955" s="84"/>
      <c r="M955" s="305"/>
      <c r="N955" s="255">
        <f t="shared" si="131"/>
        <v>0</v>
      </c>
      <c r="O955" s="261">
        <f t="shared" si="132"/>
        <v>0</v>
      </c>
      <c r="P955" s="260">
        <f t="shared" si="127"/>
        <v>0</v>
      </c>
      <c r="Q955" s="261">
        <f t="shared" si="128"/>
        <v>0</v>
      </c>
      <c r="R955" s="260">
        <f t="shared" si="129"/>
        <v>0</v>
      </c>
      <c r="S955" s="261">
        <f t="shared" si="130"/>
        <v>0</v>
      </c>
      <c r="T955" s="258">
        <f t="shared" si="133"/>
        <v>0</v>
      </c>
      <c r="U955" s="259">
        <f t="shared" si="134"/>
        <v>0</v>
      </c>
    </row>
    <row r="956" spans="1:21" ht="20.25">
      <c r="A956" s="78"/>
      <c r="B956" s="270"/>
      <c r="C956" s="79"/>
      <c r="D956" s="80"/>
      <c r="E956" s="81"/>
      <c r="F956" s="31">
        <f t="shared" si="126"/>
      </c>
      <c r="G956" s="303">
        <f>IF(D956="","",VLOOKUP(F956,'Plan Comptable Général Commenté'!$C$5:$D$570,2,0))</f>
      </c>
      <c r="H956" s="82"/>
      <c r="I956" s="281">
        <f>IF(H956="","",VLOOKUP(H956,'Comptes Analytiques'!$A$8:$B$51,2,0))</f>
      </c>
      <c r="J956" s="33"/>
      <c r="K956" s="84"/>
      <c r="L956" s="84"/>
      <c r="M956" s="305"/>
      <c r="N956" s="255">
        <f t="shared" si="131"/>
        <v>0</v>
      </c>
      <c r="O956" s="261">
        <f t="shared" si="132"/>
        <v>0</v>
      </c>
      <c r="P956" s="260">
        <f t="shared" si="127"/>
        <v>0</v>
      </c>
      <c r="Q956" s="261">
        <f t="shared" si="128"/>
        <v>0</v>
      </c>
      <c r="R956" s="260">
        <f t="shared" si="129"/>
        <v>0</v>
      </c>
      <c r="S956" s="261">
        <f t="shared" si="130"/>
        <v>0</v>
      </c>
      <c r="T956" s="258">
        <f t="shared" si="133"/>
        <v>0</v>
      </c>
      <c r="U956" s="259">
        <f t="shared" si="134"/>
        <v>0</v>
      </c>
    </row>
    <row r="957" spans="1:21" ht="20.25">
      <c r="A957" s="78"/>
      <c r="B957" s="270"/>
      <c r="C957" s="79"/>
      <c r="D957" s="80"/>
      <c r="E957" s="81"/>
      <c r="F957" s="31">
        <f t="shared" si="126"/>
      </c>
      <c r="G957" s="303">
        <f>IF(D957="","",VLOOKUP(F957,'Plan Comptable Général Commenté'!$C$5:$D$570,2,0))</f>
      </c>
      <c r="H957" s="82"/>
      <c r="I957" s="281">
        <f>IF(H957="","",VLOOKUP(H957,'Comptes Analytiques'!$A$8:$B$51,2,0))</f>
      </c>
      <c r="J957" s="33"/>
      <c r="K957" s="84"/>
      <c r="L957" s="84"/>
      <c r="M957" s="305"/>
      <c r="N957" s="255">
        <f t="shared" si="131"/>
        <v>0</v>
      </c>
      <c r="O957" s="261">
        <f t="shared" si="132"/>
        <v>0</v>
      </c>
      <c r="P957" s="260">
        <f t="shared" si="127"/>
        <v>0</v>
      </c>
      <c r="Q957" s="261">
        <f t="shared" si="128"/>
        <v>0</v>
      </c>
      <c r="R957" s="260">
        <f t="shared" si="129"/>
        <v>0</v>
      </c>
      <c r="S957" s="261">
        <f t="shared" si="130"/>
        <v>0</v>
      </c>
      <c r="T957" s="258">
        <f t="shared" si="133"/>
        <v>0</v>
      </c>
      <c r="U957" s="259">
        <f t="shared" si="134"/>
        <v>0</v>
      </c>
    </row>
    <row r="958" spans="1:21" ht="20.25">
      <c r="A958" s="78"/>
      <c r="B958" s="270"/>
      <c r="C958" s="79"/>
      <c r="D958" s="80"/>
      <c r="E958" s="81"/>
      <c r="F958" s="31">
        <f t="shared" si="126"/>
      </c>
      <c r="G958" s="303">
        <f>IF(D958="","",VLOOKUP(F958,'Plan Comptable Général Commenté'!$C$5:$D$570,2,0))</f>
      </c>
      <c r="H958" s="82"/>
      <c r="I958" s="281">
        <f>IF(H958="","",VLOOKUP(H958,'Comptes Analytiques'!$A$8:$B$51,2,0))</f>
      </c>
      <c r="J958" s="33"/>
      <c r="K958" s="84"/>
      <c r="L958" s="84"/>
      <c r="M958" s="305"/>
      <c r="N958" s="255">
        <f t="shared" si="131"/>
        <v>0</v>
      </c>
      <c r="O958" s="261">
        <f t="shared" si="132"/>
        <v>0</v>
      </c>
      <c r="P958" s="260">
        <f t="shared" si="127"/>
        <v>0</v>
      </c>
      <c r="Q958" s="261">
        <f t="shared" si="128"/>
        <v>0</v>
      </c>
      <c r="R958" s="260">
        <f t="shared" si="129"/>
        <v>0</v>
      </c>
      <c r="S958" s="261">
        <f t="shared" si="130"/>
        <v>0</v>
      </c>
      <c r="T958" s="258">
        <f t="shared" si="133"/>
        <v>0</v>
      </c>
      <c r="U958" s="259">
        <f t="shared" si="134"/>
        <v>0</v>
      </c>
    </row>
    <row r="959" spans="1:21" ht="20.25">
      <c r="A959" s="78"/>
      <c r="B959" s="270"/>
      <c r="C959" s="79"/>
      <c r="D959" s="80"/>
      <c r="E959" s="81"/>
      <c r="F959" s="31">
        <f t="shared" si="126"/>
      </c>
      <c r="G959" s="303">
        <f>IF(D959="","",VLOOKUP(F959,'Plan Comptable Général Commenté'!$C$5:$D$570,2,0))</f>
      </c>
      <c r="H959" s="82"/>
      <c r="I959" s="281">
        <f>IF(H959="","",VLOOKUP(H959,'Comptes Analytiques'!$A$8:$B$51,2,0))</f>
      </c>
      <c r="J959" s="33"/>
      <c r="K959" s="84"/>
      <c r="L959" s="84"/>
      <c r="M959" s="305"/>
      <c r="N959" s="255">
        <f t="shared" si="131"/>
        <v>0</v>
      </c>
      <c r="O959" s="261">
        <f t="shared" si="132"/>
        <v>0</v>
      </c>
      <c r="P959" s="260">
        <f t="shared" si="127"/>
        <v>0</v>
      </c>
      <c r="Q959" s="261">
        <f t="shared" si="128"/>
        <v>0</v>
      </c>
      <c r="R959" s="260">
        <f t="shared" si="129"/>
        <v>0</v>
      </c>
      <c r="S959" s="261">
        <f t="shared" si="130"/>
        <v>0</v>
      </c>
      <c r="T959" s="258">
        <f t="shared" si="133"/>
        <v>0</v>
      </c>
      <c r="U959" s="259">
        <f t="shared" si="134"/>
        <v>0</v>
      </c>
    </row>
    <row r="960" spans="1:21" ht="20.25">
      <c r="A960" s="78"/>
      <c r="B960" s="270"/>
      <c r="C960" s="79"/>
      <c r="D960" s="80"/>
      <c r="E960" s="81"/>
      <c r="F960" s="31">
        <f t="shared" si="126"/>
      </c>
      <c r="G960" s="303">
        <f>IF(D960="","",VLOOKUP(F960,'Plan Comptable Général Commenté'!$C$5:$D$570,2,0))</f>
      </c>
      <c r="H960" s="82"/>
      <c r="I960" s="281">
        <f>IF(H960="","",VLOOKUP(H960,'Comptes Analytiques'!$A$8:$B$51,2,0))</f>
      </c>
      <c r="J960" s="33"/>
      <c r="K960" s="84"/>
      <c r="L960" s="84"/>
      <c r="M960" s="305"/>
      <c r="N960" s="255">
        <f t="shared" si="131"/>
        <v>0</v>
      </c>
      <c r="O960" s="261">
        <f t="shared" si="132"/>
        <v>0</v>
      </c>
      <c r="P960" s="260">
        <f t="shared" si="127"/>
        <v>0</v>
      </c>
      <c r="Q960" s="261">
        <f t="shared" si="128"/>
        <v>0</v>
      </c>
      <c r="R960" s="260">
        <f t="shared" si="129"/>
        <v>0</v>
      </c>
      <c r="S960" s="261">
        <f t="shared" si="130"/>
        <v>0</v>
      </c>
      <c r="T960" s="258">
        <f t="shared" si="133"/>
        <v>0</v>
      </c>
      <c r="U960" s="259">
        <f t="shared" si="134"/>
        <v>0</v>
      </c>
    </row>
    <row r="961" spans="1:21" ht="20.25">
      <c r="A961" s="78"/>
      <c r="B961" s="270"/>
      <c r="C961" s="79"/>
      <c r="D961" s="80"/>
      <c r="E961" s="81"/>
      <c r="F961" s="31">
        <f t="shared" si="126"/>
      </c>
      <c r="G961" s="303">
        <f>IF(D961="","",VLOOKUP(F961,'Plan Comptable Général Commenté'!$C$5:$D$570,2,0))</f>
      </c>
      <c r="H961" s="82"/>
      <c r="I961" s="281">
        <f>IF(H961="","",VLOOKUP(H961,'Comptes Analytiques'!$A$8:$B$51,2,0))</f>
      </c>
      <c r="J961" s="33"/>
      <c r="K961" s="84"/>
      <c r="L961" s="84"/>
      <c r="M961" s="305"/>
      <c r="N961" s="255">
        <f t="shared" si="131"/>
        <v>0</v>
      </c>
      <c r="O961" s="261">
        <f t="shared" si="132"/>
        <v>0</v>
      </c>
      <c r="P961" s="260">
        <f t="shared" si="127"/>
        <v>0</v>
      </c>
      <c r="Q961" s="261">
        <f t="shared" si="128"/>
        <v>0</v>
      </c>
      <c r="R961" s="260">
        <f t="shared" si="129"/>
        <v>0</v>
      </c>
      <c r="S961" s="261">
        <f t="shared" si="130"/>
        <v>0</v>
      </c>
      <c r="T961" s="258">
        <f t="shared" si="133"/>
        <v>0</v>
      </c>
      <c r="U961" s="259">
        <f t="shared" si="134"/>
        <v>0</v>
      </c>
    </row>
    <row r="962" spans="1:21" ht="20.25">
      <c r="A962" s="78"/>
      <c r="B962" s="270"/>
      <c r="C962" s="79"/>
      <c r="D962" s="80"/>
      <c r="E962" s="81"/>
      <c r="F962" s="31">
        <f t="shared" si="126"/>
      </c>
      <c r="G962" s="303">
        <f>IF(D962="","",VLOOKUP(F962,'Plan Comptable Général Commenté'!$C$5:$D$570,2,0))</f>
      </c>
      <c r="H962" s="82"/>
      <c r="I962" s="281">
        <f>IF(H962="","",VLOOKUP(H962,'Comptes Analytiques'!$A$8:$B$51,2,0))</f>
      </c>
      <c r="J962" s="33"/>
      <c r="K962" s="84"/>
      <c r="L962" s="84"/>
      <c r="M962" s="305"/>
      <c r="N962" s="255">
        <f t="shared" si="131"/>
        <v>0</v>
      </c>
      <c r="O962" s="261">
        <f t="shared" si="132"/>
        <v>0</v>
      </c>
      <c r="P962" s="260">
        <f t="shared" si="127"/>
        <v>0</v>
      </c>
      <c r="Q962" s="261">
        <f t="shared" si="128"/>
        <v>0</v>
      </c>
      <c r="R962" s="260">
        <f t="shared" si="129"/>
        <v>0</v>
      </c>
      <c r="S962" s="261">
        <f t="shared" si="130"/>
        <v>0</v>
      </c>
      <c r="T962" s="258">
        <f t="shared" si="133"/>
        <v>0</v>
      </c>
      <c r="U962" s="259">
        <f t="shared" si="134"/>
        <v>0</v>
      </c>
    </row>
    <row r="963" spans="1:21" ht="20.25">
      <c r="A963" s="78"/>
      <c r="B963" s="270"/>
      <c r="C963" s="79"/>
      <c r="D963" s="80"/>
      <c r="E963" s="81"/>
      <c r="F963" s="31">
        <f t="shared" si="126"/>
      </c>
      <c r="G963" s="303">
        <f>IF(D963="","",VLOOKUP(F963,'Plan Comptable Général Commenté'!$C$5:$D$570,2,0))</f>
      </c>
      <c r="H963" s="82"/>
      <c r="I963" s="281">
        <f>IF(H963="","",VLOOKUP(H963,'Comptes Analytiques'!$A$8:$B$51,2,0))</f>
      </c>
      <c r="J963" s="33"/>
      <c r="K963" s="84"/>
      <c r="L963" s="84"/>
      <c r="M963" s="305"/>
      <c r="N963" s="255">
        <f t="shared" si="131"/>
        <v>0</v>
      </c>
      <c r="O963" s="261">
        <f t="shared" si="132"/>
        <v>0</v>
      </c>
      <c r="P963" s="260">
        <f t="shared" si="127"/>
        <v>0</v>
      </c>
      <c r="Q963" s="261">
        <f t="shared" si="128"/>
        <v>0</v>
      </c>
      <c r="R963" s="260">
        <f t="shared" si="129"/>
        <v>0</v>
      </c>
      <c r="S963" s="261">
        <f t="shared" si="130"/>
        <v>0</v>
      </c>
      <c r="T963" s="258">
        <f t="shared" si="133"/>
        <v>0</v>
      </c>
      <c r="U963" s="259">
        <f t="shared" si="134"/>
        <v>0</v>
      </c>
    </row>
    <row r="964" spans="1:21" ht="20.25">
      <c r="A964" s="78"/>
      <c r="B964" s="270"/>
      <c r="C964" s="79"/>
      <c r="D964" s="80"/>
      <c r="E964" s="81"/>
      <c r="F964" s="31">
        <f t="shared" si="126"/>
      </c>
      <c r="G964" s="303">
        <f>IF(D964="","",VLOOKUP(F964,'Plan Comptable Général Commenté'!$C$5:$D$570,2,0))</f>
      </c>
      <c r="H964" s="82"/>
      <c r="I964" s="281">
        <f>IF(H964="","",VLOOKUP(H964,'Comptes Analytiques'!$A$8:$B$51,2,0))</f>
      </c>
      <c r="J964" s="33"/>
      <c r="K964" s="84"/>
      <c r="L964" s="84"/>
      <c r="M964" s="305"/>
      <c r="N964" s="255">
        <f t="shared" si="131"/>
        <v>0</v>
      </c>
      <c r="O964" s="261">
        <f t="shared" si="132"/>
        <v>0</v>
      </c>
      <c r="P964" s="260">
        <f t="shared" si="127"/>
        <v>0</v>
      </c>
      <c r="Q964" s="261">
        <f t="shared" si="128"/>
        <v>0</v>
      </c>
      <c r="R964" s="260">
        <f t="shared" si="129"/>
        <v>0</v>
      </c>
      <c r="S964" s="261">
        <f t="shared" si="130"/>
        <v>0</v>
      </c>
      <c r="T964" s="258">
        <f t="shared" si="133"/>
        <v>0</v>
      </c>
      <c r="U964" s="259">
        <f t="shared" si="134"/>
        <v>0</v>
      </c>
    </row>
    <row r="965" spans="1:21" ht="20.25">
      <c r="A965" s="78"/>
      <c r="B965" s="270"/>
      <c r="C965" s="79"/>
      <c r="D965" s="80"/>
      <c r="E965" s="81"/>
      <c r="F965" s="31">
        <f t="shared" si="126"/>
      </c>
      <c r="G965" s="303">
        <f>IF(D965="","",VLOOKUP(F965,'Plan Comptable Général Commenté'!$C$5:$D$570,2,0))</f>
      </c>
      <c r="H965" s="82"/>
      <c r="I965" s="281">
        <f>IF(H965="","",VLOOKUP(H965,'Comptes Analytiques'!$A$8:$B$51,2,0))</f>
      </c>
      <c r="J965" s="33"/>
      <c r="K965" s="84"/>
      <c r="L965" s="84"/>
      <c r="M965" s="305"/>
      <c r="N965" s="255">
        <f t="shared" si="131"/>
        <v>0</v>
      </c>
      <c r="O965" s="261">
        <f t="shared" si="132"/>
        <v>0</v>
      </c>
      <c r="P965" s="260">
        <f t="shared" si="127"/>
        <v>0</v>
      </c>
      <c r="Q965" s="261">
        <f t="shared" si="128"/>
        <v>0</v>
      </c>
      <c r="R965" s="260">
        <f t="shared" si="129"/>
        <v>0</v>
      </c>
      <c r="S965" s="261">
        <f t="shared" si="130"/>
        <v>0</v>
      </c>
      <c r="T965" s="258">
        <f t="shared" si="133"/>
        <v>0</v>
      </c>
      <c r="U965" s="259">
        <f t="shared" si="134"/>
        <v>0</v>
      </c>
    </row>
    <row r="966" spans="1:21" ht="20.25">
      <c r="A966" s="78"/>
      <c r="B966" s="270"/>
      <c r="C966" s="79"/>
      <c r="D966" s="80"/>
      <c r="E966" s="81"/>
      <c r="F966" s="31">
        <f t="shared" si="126"/>
      </c>
      <c r="G966" s="303">
        <f>IF(D966="","",VLOOKUP(F966,'Plan Comptable Général Commenté'!$C$5:$D$570,2,0))</f>
      </c>
      <c r="H966" s="82"/>
      <c r="I966" s="281">
        <f>IF(H966="","",VLOOKUP(H966,'Comptes Analytiques'!$A$8:$B$51,2,0))</f>
      </c>
      <c r="J966" s="33"/>
      <c r="K966" s="84"/>
      <c r="L966" s="84"/>
      <c r="M966" s="305"/>
      <c r="N966" s="255">
        <f t="shared" si="131"/>
        <v>0</v>
      </c>
      <c r="O966" s="261">
        <f t="shared" si="132"/>
        <v>0</v>
      </c>
      <c r="P966" s="260">
        <f t="shared" si="127"/>
        <v>0</v>
      </c>
      <c r="Q966" s="261">
        <f t="shared" si="128"/>
        <v>0</v>
      </c>
      <c r="R966" s="260">
        <f t="shared" si="129"/>
        <v>0</v>
      </c>
      <c r="S966" s="261">
        <f t="shared" si="130"/>
        <v>0</v>
      </c>
      <c r="T966" s="258">
        <f t="shared" si="133"/>
        <v>0</v>
      </c>
      <c r="U966" s="259">
        <f t="shared" si="134"/>
        <v>0</v>
      </c>
    </row>
    <row r="967" spans="1:21" ht="20.25">
      <c r="A967" s="78"/>
      <c r="B967" s="270"/>
      <c r="C967" s="79"/>
      <c r="D967" s="80"/>
      <c r="E967" s="81"/>
      <c r="F967" s="31">
        <f t="shared" si="126"/>
      </c>
      <c r="G967" s="303">
        <f>IF(D967="","",VLOOKUP(F967,'Plan Comptable Général Commenté'!$C$5:$D$570,2,0))</f>
      </c>
      <c r="H967" s="82"/>
      <c r="I967" s="281">
        <f>IF(H967="","",VLOOKUP(H967,'Comptes Analytiques'!$A$8:$B$51,2,0))</f>
      </c>
      <c r="J967" s="33"/>
      <c r="K967" s="84"/>
      <c r="L967" s="84"/>
      <c r="M967" s="305"/>
      <c r="N967" s="255">
        <f t="shared" si="131"/>
        <v>0</v>
      </c>
      <c r="O967" s="261">
        <f t="shared" si="132"/>
        <v>0</v>
      </c>
      <c r="P967" s="260">
        <f t="shared" si="127"/>
        <v>0</v>
      </c>
      <c r="Q967" s="261">
        <f t="shared" si="128"/>
        <v>0</v>
      </c>
      <c r="R967" s="260">
        <f t="shared" si="129"/>
        <v>0</v>
      </c>
      <c r="S967" s="261">
        <f t="shared" si="130"/>
        <v>0</v>
      </c>
      <c r="T967" s="258">
        <f t="shared" si="133"/>
        <v>0</v>
      </c>
      <c r="U967" s="259">
        <f t="shared" si="134"/>
        <v>0</v>
      </c>
    </row>
    <row r="968" spans="1:21" ht="20.25">
      <c r="A968" s="78"/>
      <c r="B968" s="270"/>
      <c r="C968" s="79"/>
      <c r="D968" s="80"/>
      <c r="E968" s="81"/>
      <c r="F968" s="31">
        <f t="shared" si="126"/>
      </c>
      <c r="G968" s="303">
        <f>IF(D968="","",VLOOKUP(F968,'Plan Comptable Général Commenté'!$C$5:$D$570,2,0))</f>
      </c>
      <c r="H968" s="82"/>
      <c r="I968" s="281">
        <f>IF(H968="","",VLOOKUP(H968,'Comptes Analytiques'!$A$8:$B$51,2,0))</f>
      </c>
      <c r="J968" s="33"/>
      <c r="K968" s="84"/>
      <c r="L968" s="84"/>
      <c r="M968" s="305"/>
      <c r="N968" s="255">
        <f t="shared" si="131"/>
        <v>0</v>
      </c>
      <c r="O968" s="261">
        <f t="shared" si="132"/>
        <v>0</v>
      </c>
      <c r="P968" s="260">
        <f t="shared" si="127"/>
        <v>0</v>
      </c>
      <c r="Q968" s="261">
        <f t="shared" si="128"/>
        <v>0</v>
      </c>
      <c r="R968" s="260">
        <f t="shared" si="129"/>
        <v>0</v>
      </c>
      <c r="S968" s="261">
        <f t="shared" si="130"/>
        <v>0</v>
      </c>
      <c r="T968" s="258">
        <f t="shared" si="133"/>
        <v>0</v>
      </c>
      <c r="U968" s="259">
        <f t="shared" si="134"/>
        <v>0</v>
      </c>
    </row>
    <row r="969" spans="1:21" ht="20.25">
      <c r="A969" s="78"/>
      <c r="B969" s="270"/>
      <c r="C969" s="79"/>
      <c r="D969" s="80"/>
      <c r="E969" s="81"/>
      <c r="F969" s="31">
        <f t="shared" si="126"/>
      </c>
      <c r="G969" s="303">
        <f>IF(D969="","",VLOOKUP(F969,'Plan Comptable Général Commenté'!$C$5:$D$570,2,0))</f>
      </c>
      <c r="H969" s="82"/>
      <c r="I969" s="281">
        <f>IF(H969="","",VLOOKUP(H969,'Comptes Analytiques'!$A$8:$B$51,2,0))</f>
      </c>
      <c r="J969" s="33"/>
      <c r="K969" s="84"/>
      <c r="L969" s="84"/>
      <c r="M969" s="305"/>
      <c r="N969" s="255">
        <f t="shared" si="131"/>
        <v>0</v>
      </c>
      <c r="O969" s="261">
        <f t="shared" si="132"/>
        <v>0</v>
      </c>
      <c r="P969" s="260">
        <f t="shared" si="127"/>
        <v>0</v>
      </c>
      <c r="Q969" s="261">
        <f t="shared" si="128"/>
        <v>0</v>
      </c>
      <c r="R969" s="260">
        <f t="shared" si="129"/>
        <v>0</v>
      </c>
      <c r="S969" s="261">
        <f t="shared" si="130"/>
        <v>0</v>
      </c>
      <c r="T969" s="258">
        <f t="shared" si="133"/>
        <v>0</v>
      </c>
      <c r="U969" s="259">
        <f t="shared" si="134"/>
        <v>0</v>
      </c>
    </row>
    <row r="970" spans="1:21" ht="20.25">
      <c r="A970" s="78"/>
      <c r="B970" s="270"/>
      <c r="C970" s="79"/>
      <c r="D970" s="80"/>
      <c r="E970" s="81"/>
      <c r="F970" s="31">
        <f aca="true" t="shared" si="135" ref="F970:F999">CONCATENATE(D970,E970)</f>
      </c>
      <c r="G970" s="303">
        <f>IF(D970="","",VLOOKUP(F970,'Plan Comptable Général Commenté'!$C$5:$D$570,2,0))</f>
      </c>
      <c r="H970" s="82"/>
      <c r="I970" s="281">
        <f>IF(H970="","",VLOOKUP(H970,'Comptes Analytiques'!$A$8:$B$51,2,0))</f>
      </c>
      <c r="J970" s="33"/>
      <c r="K970" s="84"/>
      <c r="L970" s="84"/>
      <c r="M970" s="305"/>
      <c r="N970" s="255">
        <f t="shared" si="131"/>
        <v>0</v>
      </c>
      <c r="O970" s="261">
        <f t="shared" si="132"/>
        <v>0</v>
      </c>
      <c r="P970" s="260">
        <f aca="true" t="shared" si="136" ref="P970:P997">IF(B970="C","",IF(B970="OD","",IF(B970="B1",IF(M970="*",K970,0),0)))</f>
        <v>0</v>
      </c>
      <c r="Q970" s="261">
        <f aca="true" t="shared" si="137" ref="Q970:Q997">IF(B970="C","",IF(B970="OD","",IF(B970="B1",IF(M970="*",L970,0),0)))</f>
        <v>0</v>
      </c>
      <c r="R970" s="260">
        <f aca="true" t="shared" si="138" ref="R970:R997">IF(B970="C","",IF(B970="OD","",IF(B970="B2",IF(M970="*",K970,0),0)))</f>
        <v>0</v>
      </c>
      <c r="S970" s="261">
        <f aca="true" t="shared" si="139" ref="S970:S997">IF(B970="C","",IF(B970="OD","",IF(B970="B2",IF(M970="*",L970,0),0)))</f>
        <v>0</v>
      </c>
      <c r="T970" s="258">
        <f t="shared" si="133"/>
        <v>0</v>
      </c>
      <c r="U970" s="259">
        <f t="shared" si="134"/>
        <v>0</v>
      </c>
    </row>
    <row r="971" spans="1:21" ht="20.25">
      <c r="A971" s="78"/>
      <c r="B971" s="270"/>
      <c r="C971" s="79"/>
      <c r="D971" s="80"/>
      <c r="E971" s="81"/>
      <c r="F971" s="31">
        <f t="shared" si="135"/>
      </c>
      <c r="G971" s="303">
        <f>IF(D971="","",VLOOKUP(F971,'Plan Comptable Général Commenté'!$C$5:$D$570,2,0))</f>
      </c>
      <c r="H971" s="82"/>
      <c r="I971" s="281">
        <f>IF(H971="","",VLOOKUP(H971,'Comptes Analytiques'!$A$8:$B$51,2,0))</f>
      </c>
      <c r="J971" s="33"/>
      <c r="K971" s="84"/>
      <c r="L971" s="84"/>
      <c r="M971" s="305"/>
      <c r="N971" s="255">
        <f aca="true" t="shared" si="140" ref="N971:N997">IF(B971="C","",IF(B971="OD","",IF(B971="B",IF(M971="*",K971,0),0)))</f>
        <v>0</v>
      </c>
      <c r="O971" s="261">
        <f aca="true" t="shared" si="141" ref="O971:O997">IF(B971="C","",IF(B971="OD","",IF(B971="B",IF(M971="*",L971,0),0)))</f>
        <v>0</v>
      </c>
      <c r="P971" s="260">
        <f t="shared" si="136"/>
        <v>0</v>
      </c>
      <c r="Q971" s="261">
        <f t="shared" si="137"/>
        <v>0</v>
      </c>
      <c r="R971" s="260">
        <f t="shared" si="138"/>
        <v>0</v>
      </c>
      <c r="S971" s="261">
        <f t="shared" si="139"/>
        <v>0</v>
      </c>
      <c r="T971" s="258">
        <f aca="true" t="shared" si="142" ref="T971:T997">IF(B971="C","",IF(B971="OD","",IF(B971="B3",IF(M971="*",K971,0),0)))</f>
        <v>0</v>
      </c>
      <c r="U971" s="259">
        <f aca="true" t="shared" si="143" ref="U971:U997">IF(B971="C","",IF(B971="OD","",IF(B971="B3",IF(M971="*",L971,0),0)))</f>
        <v>0</v>
      </c>
    </row>
    <row r="972" spans="1:21" ht="20.25">
      <c r="A972" s="78"/>
      <c r="B972" s="270"/>
      <c r="C972" s="79"/>
      <c r="D972" s="80"/>
      <c r="E972" s="81"/>
      <c r="F972" s="31">
        <f t="shared" si="135"/>
      </c>
      <c r="G972" s="303">
        <f>IF(D972="","",VLOOKUP(F972,'Plan Comptable Général Commenté'!$C$5:$D$570,2,0))</f>
      </c>
      <c r="H972" s="82"/>
      <c r="I972" s="281">
        <f>IF(H972="","",VLOOKUP(H972,'Comptes Analytiques'!$A$8:$B$51,2,0))</f>
      </c>
      <c r="J972" s="33"/>
      <c r="K972" s="84"/>
      <c r="L972" s="84"/>
      <c r="M972" s="305"/>
      <c r="N972" s="255">
        <f t="shared" si="140"/>
        <v>0</v>
      </c>
      <c r="O972" s="261">
        <f t="shared" si="141"/>
        <v>0</v>
      </c>
      <c r="P972" s="260">
        <f t="shared" si="136"/>
        <v>0</v>
      </c>
      <c r="Q972" s="261">
        <f t="shared" si="137"/>
        <v>0</v>
      </c>
      <c r="R972" s="260">
        <f t="shared" si="138"/>
        <v>0</v>
      </c>
      <c r="S972" s="261">
        <f t="shared" si="139"/>
        <v>0</v>
      </c>
      <c r="T972" s="258">
        <f t="shared" si="142"/>
        <v>0</v>
      </c>
      <c r="U972" s="259">
        <f t="shared" si="143"/>
        <v>0</v>
      </c>
    </row>
    <row r="973" spans="1:21" ht="20.25">
      <c r="A973" s="78"/>
      <c r="B973" s="270"/>
      <c r="C973" s="79"/>
      <c r="D973" s="80"/>
      <c r="E973" s="81"/>
      <c r="F973" s="31">
        <f t="shared" si="135"/>
      </c>
      <c r="G973" s="303">
        <f>IF(D973="","",VLOOKUP(F973,'Plan Comptable Général Commenté'!$C$5:$D$570,2,0))</f>
      </c>
      <c r="H973" s="82"/>
      <c r="I973" s="281">
        <f>IF(H973="","",VLOOKUP(H973,'Comptes Analytiques'!$A$8:$B$51,2,0))</f>
      </c>
      <c r="J973" s="33"/>
      <c r="K973" s="84"/>
      <c r="L973" s="84"/>
      <c r="M973" s="305"/>
      <c r="N973" s="255">
        <f t="shared" si="140"/>
        <v>0</v>
      </c>
      <c r="O973" s="261">
        <f t="shared" si="141"/>
        <v>0</v>
      </c>
      <c r="P973" s="260">
        <f t="shared" si="136"/>
        <v>0</v>
      </c>
      <c r="Q973" s="261">
        <f t="shared" si="137"/>
        <v>0</v>
      </c>
      <c r="R973" s="260">
        <f t="shared" si="138"/>
        <v>0</v>
      </c>
      <c r="S973" s="261">
        <f t="shared" si="139"/>
        <v>0</v>
      </c>
      <c r="T973" s="258">
        <f t="shared" si="142"/>
        <v>0</v>
      </c>
      <c r="U973" s="259">
        <f t="shared" si="143"/>
        <v>0</v>
      </c>
    </row>
    <row r="974" spans="1:21" ht="20.25">
      <c r="A974" s="78"/>
      <c r="B974" s="270"/>
      <c r="C974" s="79"/>
      <c r="D974" s="80"/>
      <c r="E974" s="81"/>
      <c r="F974" s="31">
        <f t="shared" si="135"/>
      </c>
      <c r="G974" s="303">
        <f>IF(D974="","",VLOOKUP(F974,'Plan Comptable Général Commenté'!$C$5:$D$570,2,0))</f>
      </c>
      <c r="H974" s="82"/>
      <c r="I974" s="281">
        <f>IF(H974="","",VLOOKUP(H974,'Comptes Analytiques'!$A$8:$B$51,2,0))</f>
      </c>
      <c r="J974" s="33"/>
      <c r="K974" s="84"/>
      <c r="L974" s="84"/>
      <c r="M974" s="305"/>
      <c r="N974" s="255">
        <f t="shared" si="140"/>
        <v>0</v>
      </c>
      <c r="O974" s="261">
        <f t="shared" si="141"/>
        <v>0</v>
      </c>
      <c r="P974" s="260">
        <f t="shared" si="136"/>
        <v>0</v>
      </c>
      <c r="Q974" s="261">
        <f t="shared" si="137"/>
        <v>0</v>
      </c>
      <c r="R974" s="260">
        <f t="shared" si="138"/>
        <v>0</v>
      </c>
      <c r="S974" s="261">
        <f t="shared" si="139"/>
        <v>0</v>
      </c>
      <c r="T974" s="258">
        <f t="shared" si="142"/>
        <v>0</v>
      </c>
      <c r="U974" s="259">
        <f t="shared" si="143"/>
        <v>0</v>
      </c>
    </row>
    <row r="975" spans="1:21" ht="20.25">
      <c r="A975" s="78"/>
      <c r="B975" s="270"/>
      <c r="C975" s="79"/>
      <c r="D975" s="80"/>
      <c r="E975" s="81"/>
      <c r="F975" s="31">
        <f t="shared" si="135"/>
      </c>
      <c r="G975" s="303">
        <f>IF(D975="","",VLOOKUP(F975,'Plan Comptable Général Commenté'!$C$5:$D$570,2,0))</f>
      </c>
      <c r="H975" s="82"/>
      <c r="I975" s="281">
        <f>IF(H975="","",VLOOKUP(H975,'Comptes Analytiques'!$A$8:$B$51,2,0))</f>
      </c>
      <c r="J975" s="33"/>
      <c r="K975" s="84"/>
      <c r="L975" s="84"/>
      <c r="M975" s="305"/>
      <c r="N975" s="255">
        <f t="shared" si="140"/>
        <v>0</v>
      </c>
      <c r="O975" s="261">
        <f t="shared" si="141"/>
        <v>0</v>
      </c>
      <c r="P975" s="260">
        <f t="shared" si="136"/>
        <v>0</v>
      </c>
      <c r="Q975" s="261">
        <f t="shared" si="137"/>
        <v>0</v>
      </c>
      <c r="R975" s="260">
        <f t="shared" si="138"/>
        <v>0</v>
      </c>
      <c r="S975" s="261">
        <f t="shared" si="139"/>
        <v>0</v>
      </c>
      <c r="T975" s="258">
        <f t="shared" si="142"/>
        <v>0</v>
      </c>
      <c r="U975" s="259">
        <f t="shared" si="143"/>
        <v>0</v>
      </c>
    </row>
    <row r="976" spans="1:21" ht="20.25">
      <c r="A976" s="78"/>
      <c r="B976" s="270"/>
      <c r="C976" s="79"/>
      <c r="D976" s="80"/>
      <c r="E976" s="81"/>
      <c r="F976" s="31">
        <f t="shared" si="135"/>
      </c>
      <c r="G976" s="303">
        <f>IF(D976="","",VLOOKUP(F976,'Plan Comptable Général Commenté'!$C$5:$D$570,2,0))</f>
      </c>
      <c r="H976" s="82"/>
      <c r="I976" s="281">
        <f>IF(H976="","",VLOOKUP(H976,'Comptes Analytiques'!$A$8:$B$51,2,0))</f>
      </c>
      <c r="J976" s="33"/>
      <c r="K976" s="84"/>
      <c r="L976" s="84"/>
      <c r="M976" s="305"/>
      <c r="N976" s="255">
        <f t="shared" si="140"/>
        <v>0</v>
      </c>
      <c r="O976" s="261">
        <f t="shared" si="141"/>
        <v>0</v>
      </c>
      <c r="P976" s="260">
        <f t="shared" si="136"/>
        <v>0</v>
      </c>
      <c r="Q976" s="261">
        <f t="shared" si="137"/>
        <v>0</v>
      </c>
      <c r="R976" s="260">
        <f t="shared" si="138"/>
        <v>0</v>
      </c>
      <c r="S976" s="261">
        <f t="shared" si="139"/>
        <v>0</v>
      </c>
      <c r="T976" s="258">
        <f t="shared" si="142"/>
        <v>0</v>
      </c>
      <c r="U976" s="259">
        <f t="shared" si="143"/>
        <v>0</v>
      </c>
    </row>
    <row r="977" spans="1:21" ht="20.25">
      <c r="A977" s="78"/>
      <c r="B977" s="270"/>
      <c r="C977" s="79"/>
      <c r="D977" s="80"/>
      <c r="E977" s="81"/>
      <c r="F977" s="31">
        <f t="shared" si="135"/>
      </c>
      <c r="G977" s="303">
        <f>IF(D977="","",VLOOKUP(F977,'Plan Comptable Général Commenté'!$C$5:$D$570,2,0))</f>
      </c>
      <c r="H977" s="82"/>
      <c r="I977" s="281">
        <f>IF(H977="","",VLOOKUP(H977,'Comptes Analytiques'!$A$8:$B$51,2,0))</f>
      </c>
      <c r="J977" s="33"/>
      <c r="K977" s="84"/>
      <c r="L977" s="84"/>
      <c r="M977" s="305"/>
      <c r="N977" s="255">
        <f t="shared" si="140"/>
        <v>0</v>
      </c>
      <c r="O977" s="261">
        <f t="shared" si="141"/>
        <v>0</v>
      </c>
      <c r="P977" s="260">
        <f t="shared" si="136"/>
        <v>0</v>
      </c>
      <c r="Q977" s="261">
        <f t="shared" si="137"/>
        <v>0</v>
      </c>
      <c r="R977" s="260">
        <f t="shared" si="138"/>
        <v>0</v>
      </c>
      <c r="S977" s="261">
        <f t="shared" si="139"/>
        <v>0</v>
      </c>
      <c r="T977" s="258">
        <f t="shared" si="142"/>
        <v>0</v>
      </c>
      <c r="U977" s="259">
        <f t="shared" si="143"/>
        <v>0</v>
      </c>
    </row>
    <row r="978" spans="1:21" ht="20.25">
      <c r="A978" s="78"/>
      <c r="B978" s="270"/>
      <c r="C978" s="79"/>
      <c r="D978" s="80"/>
      <c r="E978" s="81"/>
      <c r="F978" s="31">
        <f t="shared" si="135"/>
      </c>
      <c r="G978" s="303">
        <f>IF(D978="","",VLOOKUP(F978,'Plan Comptable Général Commenté'!$C$5:$D$570,2,0))</f>
      </c>
      <c r="H978" s="82"/>
      <c r="I978" s="281">
        <f>IF(H978="","",VLOOKUP(H978,'Comptes Analytiques'!$A$8:$B$51,2,0))</f>
      </c>
      <c r="J978" s="33"/>
      <c r="K978" s="84"/>
      <c r="L978" s="84"/>
      <c r="M978" s="305"/>
      <c r="N978" s="255">
        <f t="shared" si="140"/>
        <v>0</v>
      </c>
      <c r="O978" s="261">
        <f t="shared" si="141"/>
        <v>0</v>
      </c>
      <c r="P978" s="260">
        <f t="shared" si="136"/>
        <v>0</v>
      </c>
      <c r="Q978" s="261">
        <f t="shared" si="137"/>
        <v>0</v>
      </c>
      <c r="R978" s="260">
        <f t="shared" si="138"/>
        <v>0</v>
      </c>
      <c r="S978" s="261">
        <f t="shared" si="139"/>
        <v>0</v>
      </c>
      <c r="T978" s="258">
        <f t="shared" si="142"/>
        <v>0</v>
      </c>
      <c r="U978" s="259">
        <f t="shared" si="143"/>
        <v>0</v>
      </c>
    </row>
    <row r="979" spans="1:21" ht="20.25">
      <c r="A979" s="78"/>
      <c r="B979" s="270"/>
      <c r="C979" s="79"/>
      <c r="D979" s="80"/>
      <c r="E979" s="81"/>
      <c r="F979" s="31">
        <f t="shared" si="135"/>
      </c>
      <c r="G979" s="303">
        <f>IF(D979="","",VLOOKUP(F979,'Plan Comptable Général Commenté'!$C$5:$D$570,2,0))</f>
      </c>
      <c r="H979" s="82"/>
      <c r="I979" s="281">
        <f>IF(H979="","",VLOOKUP(H979,'Comptes Analytiques'!$A$8:$B$51,2,0))</f>
      </c>
      <c r="J979" s="33"/>
      <c r="K979" s="84"/>
      <c r="L979" s="84"/>
      <c r="M979" s="305"/>
      <c r="N979" s="255">
        <f t="shared" si="140"/>
        <v>0</v>
      </c>
      <c r="O979" s="261">
        <f t="shared" si="141"/>
        <v>0</v>
      </c>
      <c r="P979" s="260">
        <f t="shared" si="136"/>
        <v>0</v>
      </c>
      <c r="Q979" s="261">
        <f t="shared" si="137"/>
        <v>0</v>
      </c>
      <c r="R979" s="260">
        <f t="shared" si="138"/>
        <v>0</v>
      </c>
      <c r="S979" s="261">
        <f t="shared" si="139"/>
        <v>0</v>
      </c>
      <c r="T979" s="258">
        <f t="shared" si="142"/>
        <v>0</v>
      </c>
      <c r="U979" s="259">
        <f t="shared" si="143"/>
        <v>0</v>
      </c>
    </row>
    <row r="980" spans="1:21" ht="20.25">
      <c r="A980" s="78"/>
      <c r="B980" s="270"/>
      <c r="C980" s="79"/>
      <c r="D980" s="80"/>
      <c r="E980" s="81"/>
      <c r="F980" s="31">
        <f t="shared" si="135"/>
      </c>
      <c r="G980" s="303">
        <f>IF(D980="","",VLOOKUP(F980,'Plan Comptable Général Commenté'!$C$5:$D$570,2,0))</f>
      </c>
      <c r="H980" s="82"/>
      <c r="I980" s="281">
        <f>IF(H980="","",VLOOKUP(H980,'Comptes Analytiques'!$A$8:$B$51,2,0))</f>
      </c>
      <c r="J980" s="33"/>
      <c r="K980" s="84"/>
      <c r="L980" s="84"/>
      <c r="M980" s="305"/>
      <c r="N980" s="255">
        <f t="shared" si="140"/>
        <v>0</v>
      </c>
      <c r="O980" s="261">
        <f t="shared" si="141"/>
        <v>0</v>
      </c>
      <c r="P980" s="260">
        <f t="shared" si="136"/>
        <v>0</v>
      </c>
      <c r="Q980" s="261">
        <f t="shared" si="137"/>
        <v>0</v>
      </c>
      <c r="R980" s="260">
        <f t="shared" si="138"/>
        <v>0</v>
      </c>
      <c r="S980" s="261">
        <f t="shared" si="139"/>
        <v>0</v>
      </c>
      <c r="T980" s="258">
        <f t="shared" si="142"/>
        <v>0</v>
      </c>
      <c r="U980" s="259">
        <f t="shared" si="143"/>
        <v>0</v>
      </c>
    </row>
    <row r="981" spans="1:21" ht="20.25">
      <c r="A981" s="78"/>
      <c r="B981" s="270"/>
      <c r="C981" s="79"/>
      <c r="D981" s="80"/>
      <c r="E981" s="81"/>
      <c r="F981" s="31">
        <f t="shared" si="135"/>
      </c>
      <c r="G981" s="303">
        <f>IF(D981="","",VLOOKUP(F981,'Plan Comptable Général Commenté'!$C$5:$D$570,2,0))</f>
      </c>
      <c r="H981" s="82"/>
      <c r="I981" s="281">
        <f>IF(H981="","",VLOOKUP(H981,'Comptes Analytiques'!$A$8:$B$51,2,0))</f>
      </c>
      <c r="J981" s="33"/>
      <c r="K981" s="84"/>
      <c r="L981" s="84"/>
      <c r="M981" s="305"/>
      <c r="N981" s="255">
        <f t="shared" si="140"/>
        <v>0</v>
      </c>
      <c r="O981" s="261">
        <f t="shared" si="141"/>
        <v>0</v>
      </c>
      <c r="P981" s="260">
        <f t="shared" si="136"/>
        <v>0</v>
      </c>
      <c r="Q981" s="261">
        <f t="shared" si="137"/>
        <v>0</v>
      </c>
      <c r="R981" s="260">
        <f t="shared" si="138"/>
        <v>0</v>
      </c>
      <c r="S981" s="261">
        <f t="shared" si="139"/>
        <v>0</v>
      </c>
      <c r="T981" s="258">
        <f t="shared" si="142"/>
        <v>0</v>
      </c>
      <c r="U981" s="259">
        <f t="shared" si="143"/>
        <v>0</v>
      </c>
    </row>
    <row r="982" spans="1:21" ht="20.25">
      <c r="A982" s="78"/>
      <c r="B982" s="270"/>
      <c r="C982" s="79"/>
      <c r="D982" s="80"/>
      <c r="E982" s="81"/>
      <c r="F982" s="31">
        <f t="shared" si="135"/>
      </c>
      <c r="G982" s="303">
        <f>IF(D982="","",VLOOKUP(F982,'Plan Comptable Général Commenté'!$C$5:$D$570,2,0))</f>
      </c>
      <c r="H982" s="82"/>
      <c r="I982" s="281">
        <f>IF(H982="","",VLOOKUP(H982,'Comptes Analytiques'!$A$8:$B$51,2,0))</f>
      </c>
      <c r="J982" s="33"/>
      <c r="K982" s="84"/>
      <c r="L982" s="84"/>
      <c r="M982" s="305"/>
      <c r="N982" s="255">
        <f t="shared" si="140"/>
        <v>0</v>
      </c>
      <c r="O982" s="261">
        <f t="shared" si="141"/>
        <v>0</v>
      </c>
      <c r="P982" s="260">
        <f t="shared" si="136"/>
        <v>0</v>
      </c>
      <c r="Q982" s="261">
        <f t="shared" si="137"/>
        <v>0</v>
      </c>
      <c r="R982" s="260">
        <f t="shared" si="138"/>
        <v>0</v>
      </c>
      <c r="S982" s="261">
        <f t="shared" si="139"/>
        <v>0</v>
      </c>
      <c r="T982" s="258">
        <f t="shared" si="142"/>
        <v>0</v>
      </c>
      <c r="U982" s="259">
        <f t="shared" si="143"/>
        <v>0</v>
      </c>
    </row>
    <row r="983" spans="1:21" ht="20.25">
      <c r="A983" s="78"/>
      <c r="B983" s="270"/>
      <c r="C983" s="79"/>
      <c r="D983" s="80"/>
      <c r="E983" s="81"/>
      <c r="F983" s="31">
        <f t="shared" si="135"/>
      </c>
      <c r="G983" s="303">
        <f>IF(D983="","",VLOOKUP(F983,'Plan Comptable Général Commenté'!$C$5:$D$570,2,0))</f>
      </c>
      <c r="H983" s="82"/>
      <c r="I983" s="281">
        <f>IF(H983="","",VLOOKUP(H983,'Comptes Analytiques'!$A$8:$B$51,2,0))</f>
      </c>
      <c r="J983" s="33"/>
      <c r="K983" s="84"/>
      <c r="L983" s="84"/>
      <c r="M983" s="305"/>
      <c r="N983" s="255">
        <f t="shared" si="140"/>
        <v>0</v>
      </c>
      <c r="O983" s="261">
        <f t="shared" si="141"/>
        <v>0</v>
      </c>
      <c r="P983" s="260">
        <f t="shared" si="136"/>
        <v>0</v>
      </c>
      <c r="Q983" s="261">
        <f t="shared" si="137"/>
        <v>0</v>
      </c>
      <c r="R983" s="260">
        <f t="shared" si="138"/>
        <v>0</v>
      </c>
      <c r="S983" s="261">
        <f t="shared" si="139"/>
        <v>0</v>
      </c>
      <c r="T983" s="258">
        <f t="shared" si="142"/>
        <v>0</v>
      </c>
      <c r="U983" s="259">
        <f t="shared" si="143"/>
        <v>0</v>
      </c>
    </row>
    <row r="984" spans="1:21" ht="20.25">
      <c r="A984" s="78"/>
      <c r="B984" s="270"/>
      <c r="C984" s="79"/>
      <c r="D984" s="80"/>
      <c r="E984" s="81"/>
      <c r="F984" s="31">
        <f t="shared" si="135"/>
      </c>
      <c r="G984" s="303">
        <f>IF(D984="","",VLOOKUP(F984,'Plan Comptable Général Commenté'!$C$5:$D$570,2,0))</f>
      </c>
      <c r="H984" s="82"/>
      <c r="I984" s="281">
        <f>IF(H984="","",VLOOKUP(H984,'Comptes Analytiques'!$A$8:$B$51,2,0))</f>
      </c>
      <c r="J984" s="33"/>
      <c r="K984" s="84"/>
      <c r="L984" s="84"/>
      <c r="M984" s="305"/>
      <c r="N984" s="255">
        <f t="shared" si="140"/>
        <v>0</v>
      </c>
      <c r="O984" s="261">
        <f t="shared" si="141"/>
        <v>0</v>
      </c>
      <c r="P984" s="260">
        <f t="shared" si="136"/>
        <v>0</v>
      </c>
      <c r="Q984" s="261">
        <f t="shared" si="137"/>
        <v>0</v>
      </c>
      <c r="R984" s="260">
        <f t="shared" si="138"/>
        <v>0</v>
      </c>
      <c r="S984" s="261">
        <f t="shared" si="139"/>
        <v>0</v>
      </c>
      <c r="T984" s="258">
        <f t="shared" si="142"/>
        <v>0</v>
      </c>
      <c r="U984" s="259">
        <f t="shared" si="143"/>
        <v>0</v>
      </c>
    </row>
    <row r="985" spans="1:21" ht="20.25">
      <c r="A985" s="78"/>
      <c r="B985" s="270"/>
      <c r="C985" s="79"/>
      <c r="D985" s="80"/>
      <c r="E985" s="81"/>
      <c r="F985" s="31">
        <f t="shared" si="135"/>
      </c>
      <c r="G985" s="303">
        <f>IF(D985="","",VLOOKUP(F985,'Plan Comptable Général Commenté'!$C$5:$D$570,2,0))</f>
      </c>
      <c r="H985" s="82"/>
      <c r="I985" s="281">
        <f>IF(H985="","",VLOOKUP(H985,'Comptes Analytiques'!$A$8:$B$51,2,0))</f>
      </c>
      <c r="J985" s="33"/>
      <c r="K985" s="84"/>
      <c r="L985" s="84"/>
      <c r="M985" s="305"/>
      <c r="N985" s="255">
        <f t="shared" si="140"/>
        <v>0</v>
      </c>
      <c r="O985" s="261">
        <f t="shared" si="141"/>
        <v>0</v>
      </c>
      <c r="P985" s="260">
        <f t="shared" si="136"/>
        <v>0</v>
      </c>
      <c r="Q985" s="261">
        <f t="shared" si="137"/>
        <v>0</v>
      </c>
      <c r="R985" s="260">
        <f t="shared" si="138"/>
        <v>0</v>
      </c>
      <c r="S985" s="261">
        <f t="shared" si="139"/>
        <v>0</v>
      </c>
      <c r="T985" s="258">
        <f t="shared" si="142"/>
        <v>0</v>
      </c>
      <c r="U985" s="259">
        <f t="shared" si="143"/>
        <v>0</v>
      </c>
    </row>
    <row r="986" spans="1:21" ht="20.25">
      <c r="A986" s="78"/>
      <c r="B986" s="270"/>
      <c r="C986" s="79"/>
      <c r="D986" s="80"/>
      <c r="E986" s="81"/>
      <c r="F986" s="31">
        <f t="shared" si="135"/>
      </c>
      <c r="G986" s="303">
        <f>IF(D986="","",VLOOKUP(F986,'Plan Comptable Général Commenté'!$C$5:$D$570,2,0))</f>
      </c>
      <c r="H986" s="82"/>
      <c r="I986" s="281">
        <f>IF(H986="","",VLOOKUP(H986,'Comptes Analytiques'!$A$8:$B$51,2,0))</f>
      </c>
      <c r="J986" s="33"/>
      <c r="K986" s="84"/>
      <c r="L986" s="84"/>
      <c r="M986" s="305"/>
      <c r="N986" s="255">
        <f t="shared" si="140"/>
        <v>0</v>
      </c>
      <c r="O986" s="261">
        <f t="shared" si="141"/>
        <v>0</v>
      </c>
      <c r="P986" s="260">
        <f t="shared" si="136"/>
        <v>0</v>
      </c>
      <c r="Q986" s="261">
        <f t="shared" si="137"/>
        <v>0</v>
      </c>
      <c r="R986" s="260">
        <f t="shared" si="138"/>
        <v>0</v>
      </c>
      <c r="S986" s="261">
        <f t="shared" si="139"/>
        <v>0</v>
      </c>
      <c r="T986" s="258">
        <f t="shared" si="142"/>
        <v>0</v>
      </c>
      <c r="U986" s="259">
        <f t="shared" si="143"/>
        <v>0</v>
      </c>
    </row>
    <row r="987" spans="1:21" ht="20.25">
      <c r="A987" s="78"/>
      <c r="B987" s="270"/>
      <c r="C987" s="79"/>
      <c r="D987" s="80"/>
      <c r="E987" s="81"/>
      <c r="F987" s="31">
        <f t="shared" si="135"/>
      </c>
      <c r="G987" s="303">
        <f>IF(D987="","",VLOOKUP(F987,'Plan Comptable Général Commenté'!$C$5:$D$570,2,0))</f>
      </c>
      <c r="H987" s="82"/>
      <c r="I987" s="281">
        <f>IF(H987="","",VLOOKUP(H987,'Comptes Analytiques'!$A$8:$B$51,2,0))</f>
      </c>
      <c r="J987" s="33"/>
      <c r="K987" s="84"/>
      <c r="L987" s="84"/>
      <c r="M987" s="305"/>
      <c r="N987" s="255">
        <f t="shared" si="140"/>
        <v>0</v>
      </c>
      <c r="O987" s="261">
        <f t="shared" si="141"/>
        <v>0</v>
      </c>
      <c r="P987" s="260">
        <f t="shared" si="136"/>
        <v>0</v>
      </c>
      <c r="Q987" s="261">
        <f t="shared" si="137"/>
        <v>0</v>
      </c>
      <c r="R987" s="260">
        <f t="shared" si="138"/>
        <v>0</v>
      </c>
      <c r="S987" s="261">
        <f t="shared" si="139"/>
        <v>0</v>
      </c>
      <c r="T987" s="258">
        <f t="shared" si="142"/>
        <v>0</v>
      </c>
      <c r="U987" s="259">
        <f t="shared" si="143"/>
        <v>0</v>
      </c>
    </row>
    <row r="988" spans="1:21" ht="20.25">
      <c r="A988" s="78"/>
      <c r="B988" s="270"/>
      <c r="C988" s="79"/>
      <c r="D988" s="80"/>
      <c r="E988" s="81"/>
      <c r="F988" s="31">
        <f t="shared" si="135"/>
      </c>
      <c r="G988" s="303">
        <f>IF(D988="","",VLOOKUP(F988,'Plan Comptable Général Commenté'!$C$5:$D$570,2,0))</f>
      </c>
      <c r="H988" s="82"/>
      <c r="I988" s="281">
        <f>IF(H988="","",VLOOKUP(H988,'Comptes Analytiques'!$A$8:$B$51,2,0))</f>
      </c>
      <c r="J988" s="33"/>
      <c r="K988" s="84"/>
      <c r="L988" s="84"/>
      <c r="M988" s="305"/>
      <c r="N988" s="255">
        <f t="shared" si="140"/>
        <v>0</v>
      </c>
      <c r="O988" s="261">
        <f t="shared" si="141"/>
        <v>0</v>
      </c>
      <c r="P988" s="260">
        <f t="shared" si="136"/>
        <v>0</v>
      </c>
      <c r="Q988" s="261">
        <f t="shared" si="137"/>
        <v>0</v>
      </c>
      <c r="R988" s="260">
        <f t="shared" si="138"/>
        <v>0</v>
      </c>
      <c r="S988" s="261">
        <f t="shared" si="139"/>
        <v>0</v>
      </c>
      <c r="T988" s="258">
        <f t="shared" si="142"/>
        <v>0</v>
      </c>
      <c r="U988" s="259">
        <f t="shared" si="143"/>
        <v>0</v>
      </c>
    </row>
    <row r="989" spans="1:21" ht="20.25">
      <c r="A989" s="78"/>
      <c r="B989" s="270"/>
      <c r="C989" s="79"/>
      <c r="D989" s="80"/>
      <c r="E989" s="81"/>
      <c r="F989" s="31">
        <f t="shared" si="135"/>
      </c>
      <c r="G989" s="303">
        <f>IF(D989="","",VLOOKUP(F989,'Plan Comptable Général Commenté'!$C$5:$D$570,2,0))</f>
      </c>
      <c r="H989" s="82"/>
      <c r="I989" s="281">
        <f>IF(H989="","",VLOOKUP(H989,'Comptes Analytiques'!$A$8:$B$51,2,0))</f>
      </c>
      <c r="J989" s="33"/>
      <c r="K989" s="84"/>
      <c r="L989" s="84"/>
      <c r="M989" s="305"/>
      <c r="N989" s="255">
        <f t="shared" si="140"/>
        <v>0</v>
      </c>
      <c r="O989" s="261">
        <f t="shared" si="141"/>
        <v>0</v>
      </c>
      <c r="P989" s="260">
        <f t="shared" si="136"/>
        <v>0</v>
      </c>
      <c r="Q989" s="261">
        <f t="shared" si="137"/>
        <v>0</v>
      </c>
      <c r="R989" s="260">
        <f t="shared" si="138"/>
        <v>0</v>
      </c>
      <c r="S989" s="261">
        <f t="shared" si="139"/>
        <v>0</v>
      </c>
      <c r="T989" s="258">
        <f t="shared" si="142"/>
        <v>0</v>
      </c>
      <c r="U989" s="259">
        <f t="shared" si="143"/>
        <v>0</v>
      </c>
    </row>
    <row r="990" spans="1:21" ht="20.25">
      <c r="A990" s="78"/>
      <c r="B990" s="270"/>
      <c r="C990" s="79"/>
      <c r="D990" s="80"/>
      <c r="E990" s="81"/>
      <c r="F990" s="31">
        <f t="shared" si="135"/>
      </c>
      <c r="G990" s="303">
        <f>IF(D990="","",VLOOKUP(F990,'Plan Comptable Général Commenté'!$C$5:$D$570,2,0))</f>
      </c>
      <c r="H990" s="82"/>
      <c r="I990" s="281">
        <f>IF(H990="","",VLOOKUP(H990,'Comptes Analytiques'!$A$8:$B$51,2,0))</f>
      </c>
      <c r="J990" s="33"/>
      <c r="K990" s="84"/>
      <c r="L990" s="84"/>
      <c r="M990" s="305"/>
      <c r="N990" s="255">
        <f t="shared" si="140"/>
        <v>0</v>
      </c>
      <c r="O990" s="261">
        <f t="shared" si="141"/>
        <v>0</v>
      </c>
      <c r="P990" s="260">
        <f t="shared" si="136"/>
        <v>0</v>
      </c>
      <c r="Q990" s="261">
        <f t="shared" si="137"/>
        <v>0</v>
      </c>
      <c r="R990" s="260">
        <f t="shared" si="138"/>
        <v>0</v>
      </c>
      <c r="S990" s="261">
        <f t="shared" si="139"/>
        <v>0</v>
      </c>
      <c r="T990" s="258">
        <f t="shared" si="142"/>
        <v>0</v>
      </c>
      <c r="U990" s="259">
        <f t="shared" si="143"/>
        <v>0</v>
      </c>
    </row>
    <row r="991" spans="1:21" ht="20.25">
      <c r="A991" s="78"/>
      <c r="B991" s="270"/>
      <c r="C991" s="79"/>
      <c r="D991" s="80"/>
      <c r="E991" s="81"/>
      <c r="F991" s="31">
        <f t="shared" si="135"/>
      </c>
      <c r="G991" s="303">
        <f>IF(D991="","",VLOOKUP(F991,'Plan Comptable Général Commenté'!$C$5:$D$570,2,0))</f>
      </c>
      <c r="H991" s="82"/>
      <c r="I991" s="281">
        <f>IF(H991="","",VLOOKUP(H991,'Comptes Analytiques'!$A$8:$B$51,2,0))</f>
      </c>
      <c r="J991" s="33"/>
      <c r="K991" s="84"/>
      <c r="L991" s="84"/>
      <c r="M991" s="305"/>
      <c r="N991" s="255">
        <f t="shared" si="140"/>
        <v>0</v>
      </c>
      <c r="O991" s="261">
        <f t="shared" si="141"/>
        <v>0</v>
      </c>
      <c r="P991" s="260">
        <f t="shared" si="136"/>
        <v>0</v>
      </c>
      <c r="Q991" s="261">
        <f t="shared" si="137"/>
        <v>0</v>
      </c>
      <c r="R991" s="260">
        <f t="shared" si="138"/>
        <v>0</v>
      </c>
      <c r="S991" s="261">
        <f t="shared" si="139"/>
        <v>0</v>
      </c>
      <c r="T991" s="258">
        <f t="shared" si="142"/>
        <v>0</v>
      </c>
      <c r="U991" s="259">
        <f t="shared" si="143"/>
        <v>0</v>
      </c>
    </row>
    <row r="992" spans="1:21" ht="20.25">
      <c r="A992" s="78"/>
      <c r="B992" s="270"/>
      <c r="C992" s="79"/>
      <c r="D992" s="80"/>
      <c r="E992" s="81"/>
      <c r="F992" s="31">
        <f t="shared" si="135"/>
      </c>
      <c r="G992" s="303">
        <f>IF(D992="","",VLOOKUP(F992,'Plan Comptable Général Commenté'!$C$5:$D$570,2,0))</f>
      </c>
      <c r="H992" s="82"/>
      <c r="I992" s="281">
        <f>IF(H992="","",VLOOKUP(H992,'Comptes Analytiques'!$A$8:$B$51,2,0))</f>
      </c>
      <c r="J992" s="33"/>
      <c r="K992" s="84"/>
      <c r="L992" s="84"/>
      <c r="M992" s="305"/>
      <c r="N992" s="255">
        <f t="shared" si="140"/>
        <v>0</v>
      </c>
      <c r="O992" s="261">
        <f t="shared" si="141"/>
        <v>0</v>
      </c>
      <c r="P992" s="260">
        <f t="shared" si="136"/>
        <v>0</v>
      </c>
      <c r="Q992" s="261">
        <f t="shared" si="137"/>
        <v>0</v>
      </c>
      <c r="R992" s="260">
        <f t="shared" si="138"/>
        <v>0</v>
      </c>
      <c r="S992" s="261">
        <f t="shared" si="139"/>
        <v>0</v>
      </c>
      <c r="T992" s="258">
        <f t="shared" si="142"/>
        <v>0</v>
      </c>
      <c r="U992" s="259">
        <f t="shared" si="143"/>
        <v>0</v>
      </c>
    </row>
    <row r="993" spans="1:21" ht="20.25">
      <c r="A993" s="78"/>
      <c r="B993" s="270"/>
      <c r="C993" s="79"/>
      <c r="D993" s="80"/>
      <c r="E993" s="81"/>
      <c r="F993" s="31">
        <f t="shared" si="135"/>
      </c>
      <c r="G993" s="303">
        <f>IF(D993="","",VLOOKUP(F993,'Plan Comptable Général Commenté'!$C$5:$D$570,2,0))</f>
      </c>
      <c r="H993" s="82"/>
      <c r="I993" s="281">
        <f>IF(H993="","",VLOOKUP(H993,'Comptes Analytiques'!$A$8:$B$51,2,0))</f>
      </c>
      <c r="J993" s="33"/>
      <c r="K993" s="84"/>
      <c r="L993" s="84"/>
      <c r="M993" s="305"/>
      <c r="N993" s="255">
        <f t="shared" si="140"/>
        <v>0</v>
      </c>
      <c r="O993" s="261">
        <f t="shared" si="141"/>
        <v>0</v>
      </c>
      <c r="P993" s="260">
        <f t="shared" si="136"/>
        <v>0</v>
      </c>
      <c r="Q993" s="261">
        <f t="shared" si="137"/>
        <v>0</v>
      </c>
      <c r="R993" s="260">
        <f t="shared" si="138"/>
        <v>0</v>
      </c>
      <c r="S993" s="261">
        <f t="shared" si="139"/>
        <v>0</v>
      </c>
      <c r="T993" s="258">
        <f t="shared" si="142"/>
        <v>0</v>
      </c>
      <c r="U993" s="259">
        <f t="shared" si="143"/>
        <v>0</v>
      </c>
    </row>
    <row r="994" spans="1:21" ht="20.25">
      <c r="A994" s="78"/>
      <c r="B994" s="270"/>
      <c r="C994" s="79"/>
      <c r="D994" s="80"/>
      <c r="E994" s="81"/>
      <c r="F994" s="31">
        <f t="shared" si="135"/>
      </c>
      <c r="G994" s="303">
        <f>IF(D994="","",VLOOKUP(F994,'Plan Comptable Général Commenté'!$C$5:$D$570,2,0))</f>
      </c>
      <c r="H994" s="82"/>
      <c r="I994" s="281">
        <f>IF(H994="","",VLOOKUP(H994,'Comptes Analytiques'!$A$8:$B$51,2,0))</f>
      </c>
      <c r="J994" s="33"/>
      <c r="K994" s="84"/>
      <c r="L994" s="84"/>
      <c r="M994" s="305"/>
      <c r="N994" s="255">
        <f t="shared" si="140"/>
        <v>0</v>
      </c>
      <c r="O994" s="261">
        <f t="shared" si="141"/>
        <v>0</v>
      </c>
      <c r="P994" s="260">
        <f t="shared" si="136"/>
        <v>0</v>
      </c>
      <c r="Q994" s="261">
        <f t="shared" si="137"/>
        <v>0</v>
      </c>
      <c r="R994" s="260">
        <f t="shared" si="138"/>
        <v>0</v>
      </c>
      <c r="S994" s="261">
        <f t="shared" si="139"/>
        <v>0</v>
      </c>
      <c r="T994" s="258">
        <f t="shared" si="142"/>
        <v>0</v>
      </c>
      <c r="U994" s="259">
        <f t="shared" si="143"/>
        <v>0</v>
      </c>
    </row>
    <row r="995" spans="1:21" ht="20.25">
      <c r="A995" s="78"/>
      <c r="B995" s="270"/>
      <c r="C995" s="79"/>
      <c r="D995" s="80"/>
      <c r="E995" s="81"/>
      <c r="F995" s="31">
        <f t="shared" si="135"/>
      </c>
      <c r="G995" s="303">
        <f>IF(D995="","",VLOOKUP(F995,'Plan Comptable Général Commenté'!$C$5:$D$570,2,0))</f>
      </c>
      <c r="H995" s="82"/>
      <c r="I995" s="281">
        <f>IF(H995="","",VLOOKUP(H995,'Comptes Analytiques'!$A$8:$B$51,2,0))</f>
      </c>
      <c r="J995" s="33"/>
      <c r="K995" s="84"/>
      <c r="L995" s="84"/>
      <c r="M995" s="305"/>
      <c r="N995" s="255">
        <f t="shared" si="140"/>
        <v>0</v>
      </c>
      <c r="O995" s="261">
        <f t="shared" si="141"/>
        <v>0</v>
      </c>
      <c r="P995" s="260">
        <f t="shared" si="136"/>
        <v>0</v>
      </c>
      <c r="Q995" s="261">
        <f t="shared" si="137"/>
        <v>0</v>
      </c>
      <c r="R995" s="260">
        <f t="shared" si="138"/>
        <v>0</v>
      </c>
      <c r="S995" s="261">
        <f t="shared" si="139"/>
        <v>0</v>
      </c>
      <c r="T995" s="258">
        <f t="shared" si="142"/>
        <v>0</v>
      </c>
      <c r="U995" s="259">
        <f t="shared" si="143"/>
        <v>0</v>
      </c>
    </row>
    <row r="996" spans="1:21" ht="20.25">
      <c r="A996" s="78"/>
      <c r="B996" s="270"/>
      <c r="C996" s="79"/>
      <c r="D996" s="80"/>
      <c r="E996" s="81"/>
      <c r="F996" s="31">
        <f t="shared" si="135"/>
      </c>
      <c r="G996" s="303">
        <f>IF(D996="","",VLOOKUP(F996,'Plan Comptable Général Commenté'!$C$5:$D$570,2,0))</f>
      </c>
      <c r="H996" s="82"/>
      <c r="I996" s="281">
        <f>IF(H996="","",VLOOKUP(H996,'Comptes Analytiques'!$A$8:$B$51,2,0))</f>
      </c>
      <c r="J996" s="33"/>
      <c r="K996" s="84"/>
      <c r="L996" s="84"/>
      <c r="M996" s="305"/>
      <c r="N996" s="255">
        <f t="shared" si="140"/>
        <v>0</v>
      </c>
      <c r="O996" s="261">
        <f t="shared" si="141"/>
        <v>0</v>
      </c>
      <c r="P996" s="260">
        <f t="shared" si="136"/>
        <v>0</v>
      </c>
      <c r="Q996" s="261">
        <f t="shared" si="137"/>
        <v>0</v>
      </c>
      <c r="R996" s="260">
        <f t="shared" si="138"/>
        <v>0</v>
      </c>
      <c r="S996" s="261">
        <f t="shared" si="139"/>
        <v>0</v>
      </c>
      <c r="T996" s="258">
        <f t="shared" si="142"/>
        <v>0</v>
      </c>
      <c r="U996" s="259">
        <f t="shared" si="143"/>
        <v>0</v>
      </c>
    </row>
    <row r="997" spans="1:21" ht="21" thickBot="1">
      <c r="A997" s="78"/>
      <c r="B997" s="270"/>
      <c r="C997" s="79"/>
      <c r="D997" s="80"/>
      <c r="E997" s="81"/>
      <c r="F997" s="31">
        <f t="shared" si="135"/>
      </c>
      <c r="G997" s="303">
        <f>IF(D997="","",VLOOKUP(F997,'Plan Comptable Général Commenté'!$C$5:$D$570,2,0))</f>
      </c>
      <c r="H997" s="82"/>
      <c r="I997" s="281">
        <f>IF(H997="","",VLOOKUP(H997,'Comptes Analytiques'!$A$8:$B$51,2,0))</f>
      </c>
      <c r="J997" s="33"/>
      <c r="K997" s="84"/>
      <c r="L997" s="84"/>
      <c r="M997" s="305"/>
      <c r="N997" s="268">
        <f t="shared" si="140"/>
        <v>0</v>
      </c>
      <c r="O997" s="263">
        <f t="shared" si="141"/>
        <v>0</v>
      </c>
      <c r="P997" s="262">
        <f t="shared" si="136"/>
        <v>0</v>
      </c>
      <c r="Q997" s="263">
        <f t="shared" si="137"/>
        <v>0</v>
      </c>
      <c r="R997" s="262">
        <f t="shared" si="138"/>
        <v>0</v>
      </c>
      <c r="S997" s="263">
        <f t="shared" si="139"/>
        <v>0</v>
      </c>
      <c r="T997" s="258">
        <f t="shared" si="142"/>
        <v>0</v>
      </c>
      <c r="U997" s="259">
        <f t="shared" si="143"/>
        <v>0</v>
      </c>
    </row>
    <row r="998" spans="6:7" ht="13.5" thickTop="1">
      <c r="F998">
        <f t="shared" si="135"/>
      </c>
      <c r="G998"/>
    </row>
    <row r="999" spans="6:7" ht="12.75">
      <c r="F999">
        <f t="shared" si="135"/>
      </c>
      <c r="G999"/>
    </row>
  </sheetData>
  <sheetProtection password="8F35" sheet="1" formatCells="0" formatColumns="0" formatRows="0" deleteRows="0" autoFilter="0"/>
  <autoFilter ref="A9:M997"/>
  <mergeCells count="15">
    <mergeCell ref="T7:U8"/>
    <mergeCell ref="P7:Q8"/>
    <mergeCell ref="R7:S8"/>
    <mergeCell ref="N7:O8"/>
    <mergeCell ref="J7:J8"/>
    <mergeCell ref="K7:K8"/>
    <mergeCell ref="L7:L8"/>
    <mergeCell ref="M7:M8"/>
    <mergeCell ref="I7:I8"/>
    <mergeCell ref="A7:A8"/>
    <mergeCell ref="B7:B8"/>
    <mergeCell ref="C7:C8"/>
    <mergeCell ref="D7:E7"/>
    <mergeCell ref="G7:G8"/>
    <mergeCell ref="H7:H8"/>
  </mergeCells>
  <dataValidations count="4">
    <dataValidation type="list" allowBlank="1" showInputMessage="1" showErrorMessage="1" sqref="B10:B997">
      <formula1>$V$10:$V$16</formula1>
    </dataValidation>
    <dataValidation type="list" allowBlank="1" showInputMessage="1" showErrorMessage="1" sqref="E10:E997">
      <formula1>$X$11:$X$97</formula1>
    </dataValidation>
    <dataValidation type="list" allowBlank="1" showInputMessage="1" showErrorMessage="1" sqref="M10:M997">
      <formula1>$Y$10:$Y$11</formula1>
    </dataValidation>
    <dataValidation type="list" allowBlank="1" showInputMessage="1" showErrorMessage="1" sqref="D10:D997">
      <formula1>$W$11:$W$50</formula1>
    </dataValidation>
  </dataValidations>
  <printOptions/>
  <pageMargins left="0.2986111111111111" right="0.3138888888888889" top="0.5604166666666667" bottom="0.51875" header="0.2951388888888889" footer="0.2534722222222222"/>
  <pageSetup horizontalDpi="300" verticalDpi="300" orientation="landscape" paperSize="9" scale="73" r:id="rId3"/>
  <headerFooter alignWithMargins="0">
    <oddHeader>&amp;C&amp;"Times New Roman,Normal"&amp;12&amp;A</oddHeader>
    <oddFooter>&amp;C&amp;"Times New Roman,Normal"&amp;12Page &amp;P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L24"/>
  <sheetViews>
    <sheetView showGridLines="0" zoomScale="84" zoomScaleNormal="84" zoomScalePageLayoutView="0" workbookViewId="0" topLeftCell="B1">
      <selection activeCell="E28" sqref="E28:F28"/>
    </sheetView>
  </sheetViews>
  <sheetFormatPr defaultColWidth="11.57421875" defaultRowHeight="12.75"/>
  <cols>
    <col min="1" max="1" width="11.57421875" style="0" hidden="1" customWidth="1"/>
    <col min="2" max="2" width="31.00390625" style="0" customWidth="1"/>
    <col min="3" max="3" width="16.00390625" style="0" customWidth="1"/>
    <col min="4" max="4" width="13.7109375" style="0" customWidth="1"/>
    <col min="5" max="5" width="15.00390625" style="0" customWidth="1"/>
  </cols>
  <sheetData>
    <row r="1" ht="12.75">
      <c r="B1" s="296" t="s">
        <v>814</v>
      </c>
    </row>
    <row r="2" spans="1:10" s="43" customFormat="1" ht="16.5" customHeight="1">
      <c r="A2"/>
      <c r="B2" s="36" t="s">
        <v>465</v>
      </c>
      <c r="C2" s="36">
        <f>'Comptes Analytiques'!$B$2</f>
        <v>0</v>
      </c>
      <c r="D2"/>
      <c r="E2" s="39"/>
      <c r="F2" s="40"/>
      <c r="G2" s="38"/>
      <c r="H2" s="41"/>
      <c r="I2" s="42"/>
      <c r="J2" s="42"/>
    </row>
    <row r="3" spans="2:11" s="43" customFormat="1" ht="16.5" customHeight="1">
      <c r="B3" s="44" t="s">
        <v>466</v>
      </c>
      <c r="C3" s="43">
        <f>+'Comptes Analytiques'!$B$3</f>
        <v>0</v>
      </c>
      <c r="D3"/>
      <c r="E3" s="38"/>
      <c r="F3" s="39"/>
      <c r="G3" s="40"/>
      <c r="H3" s="38"/>
      <c r="I3" s="41"/>
      <c r="J3" s="42"/>
      <c r="K3" s="42"/>
    </row>
    <row r="4" spans="2:12" s="23" customFormat="1" ht="7.5" customHeight="1">
      <c r="B4" s="7"/>
      <c r="C4" s="46"/>
      <c r="D4" s="56"/>
      <c r="E4" s="64"/>
      <c r="F4"/>
      <c r="G4" s="48"/>
      <c r="H4"/>
      <c r="I4"/>
      <c r="J4"/>
      <c r="K4"/>
      <c r="L4"/>
    </row>
    <row r="5" spans="2:12" s="23" customFormat="1" ht="16.5">
      <c r="B5" s="7" t="s">
        <v>500</v>
      </c>
      <c r="C5" s="46"/>
      <c r="D5" s="56"/>
      <c r="E5" s="64"/>
      <c r="F5"/>
      <c r="G5" s="48"/>
      <c r="H5"/>
      <c r="I5"/>
      <c r="J5"/>
      <c r="K5"/>
      <c r="L5"/>
    </row>
    <row r="6" spans="2:12" s="23" customFormat="1" ht="16.5">
      <c r="B6" s="7"/>
      <c r="C6" s="46"/>
      <c r="D6" s="56"/>
      <c r="E6" s="64"/>
      <c r="F6"/>
      <c r="G6" s="48"/>
      <c r="H6"/>
      <c r="I6"/>
      <c r="J6"/>
      <c r="K6"/>
      <c r="L6"/>
    </row>
    <row r="7" spans="2:12" s="23" customFormat="1" ht="16.5">
      <c r="B7" s="7" t="s">
        <v>759</v>
      </c>
      <c r="C7" s="264" t="s">
        <v>824</v>
      </c>
      <c r="D7" s="265"/>
      <c r="E7" s="266"/>
      <c r="F7"/>
      <c r="G7" s="48"/>
      <c r="H7"/>
      <c r="I7"/>
      <c r="J7"/>
      <c r="K7"/>
      <c r="L7"/>
    </row>
    <row r="9" spans="2:3" ht="12.75">
      <c r="B9" s="23" t="s">
        <v>501</v>
      </c>
      <c r="C9" s="85">
        <v>0</v>
      </c>
    </row>
    <row r="11" spans="2:3" ht="12.75">
      <c r="B11" s="23" t="s">
        <v>502</v>
      </c>
      <c r="C11" s="86"/>
    </row>
    <row r="12" spans="2:3" ht="12.75">
      <c r="B12" s="23"/>
      <c r="C12" s="87"/>
    </row>
    <row r="14" spans="2:5" ht="12.75">
      <c r="B14" s="23" t="s">
        <v>503</v>
      </c>
      <c r="C14" s="88">
        <v>0</v>
      </c>
      <c r="D14" s="65" t="s">
        <v>504</v>
      </c>
      <c r="E14" s="89">
        <v>39943</v>
      </c>
    </row>
    <row r="15" spans="2:5" ht="12.75">
      <c r="B15" s="23"/>
      <c r="C15" s="69"/>
      <c r="D15" s="23"/>
      <c r="E15" s="90"/>
    </row>
    <row r="16" spans="1:3" ht="12.75">
      <c r="A16" t="s">
        <v>505</v>
      </c>
      <c r="B16" t="s">
        <v>506</v>
      </c>
      <c r="C16" s="58">
        <f>SUMIF('Grand Livre'!B10:B996,A16,'Grand Livre'!K10:K996)</f>
        <v>0</v>
      </c>
    </row>
    <row r="17" spans="1:3" ht="12.75">
      <c r="A17" t="s">
        <v>505</v>
      </c>
      <c r="B17" t="s">
        <v>507</v>
      </c>
      <c r="C17" s="58">
        <f>SUMIF('Grand Livre'!B10:B996,A17,'Grand Livre'!L10:L996)</f>
        <v>0</v>
      </c>
    </row>
    <row r="18" spans="2:3" ht="12.75">
      <c r="B18" t="s">
        <v>508</v>
      </c>
      <c r="C18" s="58">
        <f>C17-C16+C9</f>
        <v>0</v>
      </c>
    </row>
    <row r="19" ht="12.75">
      <c r="C19" s="58"/>
    </row>
    <row r="20" spans="2:3" ht="12.75">
      <c r="B20" t="s">
        <v>509</v>
      </c>
      <c r="C20" s="58">
        <f>SUM('Grand Livre'!N10:N997)</f>
        <v>0</v>
      </c>
    </row>
    <row r="21" spans="2:3" ht="12.75">
      <c r="B21" t="s">
        <v>510</v>
      </c>
      <c r="C21" s="58">
        <f>SUM('Grand Livre'!O10:O997)</f>
        <v>0</v>
      </c>
    </row>
    <row r="22" spans="2:3" ht="12.75">
      <c r="B22" t="s">
        <v>511</v>
      </c>
      <c r="C22" s="58">
        <f>C21-C20+C9</f>
        <v>0</v>
      </c>
    </row>
    <row r="24" spans="2:3" ht="12.75">
      <c r="B24" s="52" t="s">
        <v>500</v>
      </c>
      <c r="C24" s="91" t="str">
        <f>IF(C9+C21-C20-C14=0,"Exact","Erreur de "&amp;ROUND(C9+C21-C20-C14,2)&amp;" €")</f>
        <v>Exact</v>
      </c>
    </row>
  </sheetData>
  <sheetProtection password="8F35" sheet="1"/>
  <printOptions horizontalCentered="1"/>
  <pageMargins left="0.7875" right="0.7875" top="1.023611111111111" bottom="1.023611111111111" header="0.7875" footer="0.7875"/>
  <pageSetup fitToHeight="1" fitToWidth="1" horizontalDpi="300" verticalDpi="300" orientation="portrait" paperSize="9" r:id="rId3"/>
  <headerFooter alignWithMargins="0">
    <oddHeader>&amp;C&amp;A</oddHeader>
    <oddFooter>&amp;CPage &amp;P</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L24"/>
  <sheetViews>
    <sheetView showGridLines="0" zoomScale="84" zoomScaleNormal="84" zoomScalePageLayoutView="0" workbookViewId="0" topLeftCell="B1">
      <selection activeCell="C14" sqref="C14"/>
    </sheetView>
  </sheetViews>
  <sheetFormatPr defaultColWidth="11.57421875" defaultRowHeight="12.75"/>
  <cols>
    <col min="1" max="1" width="11.57421875" style="0" hidden="1" customWidth="1"/>
    <col min="2" max="2" width="31.00390625" style="0" customWidth="1"/>
    <col min="3" max="3" width="16.00390625" style="0" customWidth="1"/>
    <col min="4" max="4" width="13.7109375" style="0" customWidth="1"/>
    <col min="5" max="5" width="15.00390625" style="0" customWidth="1"/>
  </cols>
  <sheetData>
    <row r="1" ht="12.75">
      <c r="B1" s="296" t="s">
        <v>814</v>
      </c>
    </row>
    <row r="2" spans="1:10" s="43" customFormat="1" ht="16.5" customHeight="1">
      <c r="A2"/>
      <c r="B2" s="36" t="s">
        <v>465</v>
      </c>
      <c r="C2" s="36">
        <f>'Comptes Analytiques'!$B$2</f>
        <v>0</v>
      </c>
      <c r="D2"/>
      <c r="E2" s="39"/>
      <c r="F2" s="40"/>
      <c r="G2" s="38"/>
      <c r="H2" s="41"/>
      <c r="I2" s="42"/>
      <c r="J2" s="42"/>
    </row>
    <row r="3" spans="2:11" s="43" customFormat="1" ht="16.5" customHeight="1">
      <c r="B3" s="44" t="s">
        <v>466</v>
      </c>
      <c r="C3" s="43">
        <f>+'Comptes Analytiques'!$B$3</f>
        <v>0</v>
      </c>
      <c r="D3"/>
      <c r="E3" s="38"/>
      <c r="F3" s="39"/>
      <c r="G3" s="40"/>
      <c r="H3" s="38"/>
      <c r="I3" s="41"/>
      <c r="J3" s="42"/>
      <c r="K3" s="42"/>
    </row>
    <row r="4" spans="2:12" s="23" customFormat="1" ht="7.5" customHeight="1">
      <c r="B4" s="7"/>
      <c r="C4" s="46"/>
      <c r="D4" s="56"/>
      <c r="E4" s="64"/>
      <c r="F4"/>
      <c r="G4" s="48"/>
      <c r="H4"/>
      <c r="I4"/>
      <c r="J4"/>
      <c r="K4"/>
      <c r="L4"/>
    </row>
    <row r="5" spans="2:12" s="23" customFormat="1" ht="16.5">
      <c r="B5" s="7" t="s">
        <v>500</v>
      </c>
      <c r="C5" s="46"/>
      <c r="D5" s="56"/>
      <c r="E5" s="64"/>
      <c r="F5"/>
      <c r="G5" s="48"/>
      <c r="H5"/>
      <c r="I5"/>
      <c r="J5"/>
      <c r="K5"/>
      <c r="L5"/>
    </row>
    <row r="6" spans="2:12" s="23" customFormat="1" ht="16.5">
      <c r="B6" s="7"/>
      <c r="C6" s="46"/>
      <c r="D6" s="56"/>
      <c r="E6" s="64"/>
      <c r="F6"/>
      <c r="G6" s="48"/>
      <c r="H6"/>
      <c r="I6"/>
      <c r="J6"/>
      <c r="K6"/>
      <c r="L6"/>
    </row>
    <row r="7" spans="2:12" s="23" customFormat="1" ht="16.5">
      <c r="B7" s="7" t="s">
        <v>760</v>
      </c>
      <c r="C7" s="264"/>
      <c r="D7" s="265"/>
      <c r="E7" s="266"/>
      <c r="F7"/>
      <c r="G7" s="48"/>
      <c r="H7"/>
      <c r="I7"/>
      <c r="J7"/>
      <c r="K7"/>
      <c r="L7"/>
    </row>
    <row r="9" spans="2:3" ht="12.75">
      <c r="B9" s="23" t="s">
        <v>501</v>
      </c>
      <c r="C9" s="85"/>
    </row>
    <row r="11" spans="2:3" ht="12.75">
      <c r="B11" s="23" t="s">
        <v>502</v>
      </c>
      <c r="C11" s="86"/>
    </row>
    <row r="12" spans="2:3" ht="12.75">
      <c r="B12" s="23"/>
      <c r="C12" s="87"/>
    </row>
    <row r="14" spans="2:5" ht="12.75">
      <c r="B14" s="23" t="s">
        <v>503</v>
      </c>
      <c r="C14" s="88"/>
      <c r="D14" s="65" t="s">
        <v>504</v>
      </c>
      <c r="E14" s="89"/>
    </row>
    <row r="15" spans="2:5" ht="12.75">
      <c r="B15" s="23"/>
      <c r="C15" s="69"/>
      <c r="D15" s="23"/>
      <c r="E15" s="90"/>
    </row>
    <row r="16" spans="1:3" ht="12.75">
      <c r="A16" t="s">
        <v>752</v>
      </c>
      <c r="B16" t="s">
        <v>506</v>
      </c>
      <c r="C16" s="58">
        <f>SUMIF('Grand Livre'!B10:B996,A16,'Grand Livre'!K10:K996)</f>
        <v>0</v>
      </c>
    </row>
    <row r="17" spans="1:3" ht="12.75">
      <c r="A17" t="s">
        <v>752</v>
      </c>
      <c r="B17" t="s">
        <v>507</v>
      </c>
      <c r="C17" s="58">
        <f>SUMIF('Grand Livre'!B10:B996,A17,'Grand Livre'!L10:L996)</f>
        <v>0</v>
      </c>
    </row>
    <row r="18" spans="2:3" ht="12.75">
      <c r="B18" t="s">
        <v>508</v>
      </c>
      <c r="C18" s="58">
        <f>C17-C16+C9</f>
        <v>0</v>
      </c>
    </row>
    <row r="19" ht="12.75">
      <c r="C19" s="58"/>
    </row>
    <row r="20" spans="2:3" ht="12.75">
      <c r="B20" t="s">
        <v>509</v>
      </c>
      <c r="C20" s="58">
        <f>SUM('Grand Livre'!P10:P997)</f>
        <v>0</v>
      </c>
    </row>
    <row r="21" spans="2:3" ht="12.75">
      <c r="B21" t="s">
        <v>510</v>
      </c>
      <c r="C21" s="58">
        <f>SUM('Grand Livre'!Q10:Q997)</f>
        <v>0</v>
      </c>
    </row>
    <row r="22" spans="2:3" ht="12.75">
      <c r="B22" t="s">
        <v>511</v>
      </c>
      <c r="C22" s="58">
        <f>C21-C20+C9</f>
        <v>0</v>
      </c>
    </row>
    <row r="24" spans="2:3" ht="12.75">
      <c r="B24" s="52" t="s">
        <v>500</v>
      </c>
      <c r="C24" s="91" t="str">
        <f>IF(C9+C21-C20-C14=0,"Exact","Erreur de "&amp;ROUND(C9+C21-C20-C14,2)&amp;" €")</f>
        <v>Exact</v>
      </c>
    </row>
  </sheetData>
  <sheetProtection password="8F35" sheet="1" objects="1" scenarios="1"/>
  <printOptions horizontalCentered="1"/>
  <pageMargins left="0.7875" right="0.7875" top="1.023611111111111" bottom="1.023611111111111" header="0.7875" footer="0.7875"/>
  <pageSetup fitToHeight="1" fitToWidth="1" horizontalDpi="300" verticalDpi="300" orientation="portrait" paperSize="9" r:id="rId3"/>
  <headerFooter alignWithMargins="0">
    <oddHeader>&amp;C&amp;A</oddHeader>
    <oddFooter>&amp;CPage &amp;P</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L24"/>
  <sheetViews>
    <sheetView showGridLines="0" zoomScale="84" zoomScaleNormal="84" zoomScalePageLayoutView="0" workbookViewId="0" topLeftCell="B1">
      <selection activeCell="C14" sqref="C14"/>
    </sheetView>
  </sheetViews>
  <sheetFormatPr defaultColWidth="11.57421875" defaultRowHeight="12.75"/>
  <cols>
    <col min="1" max="1" width="11.57421875" style="0" hidden="1" customWidth="1"/>
    <col min="2" max="2" width="31.00390625" style="0" customWidth="1"/>
    <col min="3" max="3" width="16.00390625" style="0" customWidth="1"/>
    <col min="4" max="4" width="13.7109375" style="0" customWidth="1"/>
    <col min="5" max="5" width="15.00390625" style="0" customWidth="1"/>
  </cols>
  <sheetData>
    <row r="1" ht="12.75">
      <c r="B1" s="296" t="s">
        <v>814</v>
      </c>
    </row>
    <row r="2" spans="1:10" s="43" customFormat="1" ht="16.5" customHeight="1">
      <c r="A2"/>
      <c r="B2" s="36" t="s">
        <v>465</v>
      </c>
      <c r="C2" s="36">
        <f>'Comptes Analytiques'!$B$2</f>
        <v>0</v>
      </c>
      <c r="D2"/>
      <c r="E2" s="39"/>
      <c r="F2" s="40"/>
      <c r="G2" s="38"/>
      <c r="H2" s="41"/>
      <c r="I2" s="42"/>
      <c r="J2" s="42"/>
    </row>
    <row r="3" spans="2:11" s="43" customFormat="1" ht="16.5" customHeight="1">
      <c r="B3" s="44" t="s">
        <v>466</v>
      </c>
      <c r="C3" s="43">
        <f>+'Comptes Analytiques'!$B$3</f>
        <v>0</v>
      </c>
      <c r="D3"/>
      <c r="E3" s="38"/>
      <c r="F3" s="39"/>
      <c r="G3" s="40"/>
      <c r="H3" s="38"/>
      <c r="I3" s="41"/>
      <c r="J3" s="42"/>
      <c r="K3" s="42"/>
    </row>
    <row r="4" spans="2:12" s="23" customFormat="1" ht="7.5" customHeight="1">
      <c r="B4" s="7"/>
      <c r="C4" s="46"/>
      <c r="D4" s="56"/>
      <c r="E4" s="64"/>
      <c r="F4"/>
      <c r="G4" s="48"/>
      <c r="H4"/>
      <c r="I4"/>
      <c r="J4"/>
      <c r="K4"/>
      <c r="L4"/>
    </row>
    <row r="5" spans="2:12" s="23" customFormat="1" ht="16.5">
      <c r="B5" s="7" t="s">
        <v>500</v>
      </c>
      <c r="C5" s="46"/>
      <c r="D5" s="56"/>
      <c r="E5" s="64"/>
      <c r="F5"/>
      <c r="G5" s="48"/>
      <c r="H5"/>
      <c r="I5"/>
      <c r="J5"/>
      <c r="K5"/>
      <c r="L5"/>
    </row>
    <row r="6" spans="2:12" s="23" customFormat="1" ht="16.5">
      <c r="B6" s="7"/>
      <c r="C6" s="46"/>
      <c r="D6" s="56"/>
      <c r="E6" s="64"/>
      <c r="F6"/>
      <c r="G6" s="48"/>
      <c r="H6"/>
      <c r="I6"/>
      <c r="J6"/>
      <c r="K6"/>
      <c r="L6"/>
    </row>
    <row r="7" spans="2:12" s="23" customFormat="1" ht="16.5">
      <c r="B7" s="7" t="s">
        <v>761</v>
      </c>
      <c r="C7" s="264"/>
      <c r="D7" s="265"/>
      <c r="E7" s="266"/>
      <c r="F7"/>
      <c r="G7" s="48"/>
      <c r="H7"/>
      <c r="I7"/>
      <c r="J7"/>
      <c r="K7"/>
      <c r="L7"/>
    </row>
    <row r="9" spans="2:3" ht="12.75">
      <c r="B9" s="23" t="s">
        <v>501</v>
      </c>
      <c r="C9" s="85"/>
    </row>
    <row r="11" spans="2:3" ht="12.75">
      <c r="B11" s="23" t="s">
        <v>502</v>
      </c>
      <c r="C11" s="86"/>
    </row>
    <row r="12" spans="2:3" ht="12.75">
      <c r="B12" s="23"/>
      <c r="C12" s="87"/>
    </row>
    <row r="14" spans="2:5" ht="12.75">
      <c r="B14" s="23" t="s">
        <v>503</v>
      </c>
      <c r="C14" s="88"/>
      <c r="D14" s="65" t="s">
        <v>504</v>
      </c>
      <c r="E14" s="89"/>
    </row>
    <row r="15" spans="2:5" ht="12.75">
      <c r="B15" s="23"/>
      <c r="C15" s="69"/>
      <c r="D15" s="23"/>
      <c r="E15" s="90"/>
    </row>
    <row r="16" spans="1:3" ht="12.75">
      <c r="A16" t="s">
        <v>755</v>
      </c>
      <c r="B16" t="s">
        <v>506</v>
      </c>
      <c r="C16" s="58">
        <f>SUMIF('Grand Livre'!B10:B996,A16,'Grand Livre'!K10:K996)</f>
        <v>0</v>
      </c>
    </row>
    <row r="17" spans="1:3" ht="12.75">
      <c r="A17" t="s">
        <v>755</v>
      </c>
      <c r="B17" t="s">
        <v>507</v>
      </c>
      <c r="C17" s="58">
        <f>SUMIF('Grand Livre'!B10:B996,A17,'Grand Livre'!L10:L996)</f>
        <v>0</v>
      </c>
    </row>
    <row r="18" spans="2:3" ht="12.75">
      <c r="B18" t="s">
        <v>508</v>
      </c>
      <c r="C18" s="58">
        <f>C17-C16+C9</f>
        <v>0</v>
      </c>
    </row>
    <row r="19" ht="12.75">
      <c r="C19" s="58"/>
    </row>
    <row r="20" spans="2:3" ht="12.75">
      <c r="B20" t="s">
        <v>509</v>
      </c>
      <c r="C20" s="58">
        <f>SUM('Grand Livre'!R10:R997)</f>
        <v>0</v>
      </c>
    </row>
    <row r="21" spans="2:3" ht="12.75">
      <c r="B21" t="s">
        <v>510</v>
      </c>
      <c r="C21" s="58">
        <f>SUM('Grand Livre'!S10:S997)</f>
        <v>0</v>
      </c>
    </row>
    <row r="22" spans="2:3" ht="12.75">
      <c r="B22" t="s">
        <v>511</v>
      </c>
      <c r="C22" s="58">
        <f>C21-C20+C9</f>
        <v>0</v>
      </c>
    </row>
    <row r="24" spans="2:3" ht="12.75">
      <c r="B24" s="52" t="s">
        <v>500</v>
      </c>
      <c r="C24" s="91" t="str">
        <f>IF(C9+C21-C20-C14=0,"Exact","Erreur de "&amp;ROUND(C9+C21-C20-C14,2)&amp;" €")</f>
        <v>Exact</v>
      </c>
    </row>
  </sheetData>
  <sheetProtection password="8F35" sheet="1" objects="1" scenarios="1"/>
  <printOptions horizontalCentered="1"/>
  <pageMargins left="0.7875" right="0.7875" top="1.023611111111111" bottom="1.023611111111111" header="0.7875" footer="0.7875"/>
  <pageSetup fitToHeight="1" fitToWidth="1" horizontalDpi="300" verticalDpi="300" orientation="portrait" paperSize="9"/>
  <headerFooter alignWithMargins="0">
    <oddHeader>&amp;C&amp;A</oddHeader>
    <oddFooter>&amp;CPage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L24"/>
  <sheetViews>
    <sheetView showGridLines="0" zoomScale="84" zoomScaleNormal="84" zoomScalePageLayoutView="0" workbookViewId="0" topLeftCell="B1">
      <selection activeCell="H27" sqref="H27:H28"/>
    </sheetView>
  </sheetViews>
  <sheetFormatPr defaultColWidth="11.57421875" defaultRowHeight="12.75"/>
  <cols>
    <col min="1" max="1" width="11.57421875" style="0" hidden="1" customWidth="1"/>
    <col min="2" max="2" width="31.00390625" style="0" customWidth="1"/>
    <col min="3" max="3" width="16.00390625" style="0" customWidth="1"/>
    <col min="4" max="4" width="13.7109375" style="0" customWidth="1"/>
    <col min="5" max="5" width="15.00390625" style="0" customWidth="1"/>
  </cols>
  <sheetData>
    <row r="1" ht="12.75">
      <c r="B1" s="296" t="s">
        <v>814</v>
      </c>
    </row>
    <row r="2" spans="1:10" s="43" customFormat="1" ht="16.5" customHeight="1">
      <c r="A2"/>
      <c r="B2" s="36" t="s">
        <v>465</v>
      </c>
      <c r="C2" s="36">
        <f>'Comptes Analytiques'!$B$2</f>
        <v>0</v>
      </c>
      <c r="D2"/>
      <c r="E2" s="39"/>
      <c r="F2" s="40"/>
      <c r="G2" s="38"/>
      <c r="H2" s="41"/>
      <c r="I2" s="42"/>
      <c r="J2" s="42"/>
    </row>
    <row r="3" spans="2:11" s="43" customFormat="1" ht="16.5" customHeight="1">
      <c r="B3" s="44" t="s">
        <v>466</v>
      </c>
      <c r="C3" s="43">
        <f>+'Comptes Analytiques'!$B$3</f>
        <v>0</v>
      </c>
      <c r="D3"/>
      <c r="E3" s="38"/>
      <c r="F3" s="39"/>
      <c r="G3" s="40"/>
      <c r="H3" s="38"/>
      <c r="I3" s="41"/>
      <c r="J3" s="42"/>
      <c r="K3" s="42"/>
    </row>
    <row r="4" spans="2:12" s="23" customFormat="1" ht="7.5" customHeight="1">
      <c r="B4" s="7"/>
      <c r="C4" s="46"/>
      <c r="D4" s="56"/>
      <c r="E4" s="64"/>
      <c r="F4"/>
      <c r="G4" s="48"/>
      <c r="H4"/>
      <c r="I4"/>
      <c r="J4"/>
      <c r="K4"/>
      <c r="L4"/>
    </row>
    <row r="5" spans="2:12" s="23" customFormat="1" ht="16.5">
      <c r="B5" s="7" t="s">
        <v>500</v>
      </c>
      <c r="C5" s="46"/>
      <c r="D5" s="56"/>
      <c r="E5" s="64"/>
      <c r="F5"/>
      <c r="G5" s="48"/>
      <c r="H5"/>
      <c r="I5"/>
      <c r="J5"/>
      <c r="K5"/>
      <c r="L5"/>
    </row>
    <row r="6" spans="2:12" s="23" customFormat="1" ht="16.5">
      <c r="B6" s="7"/>
      <c r="C6" s="46"/>
      <c r="D6" s="56"/>
      <c r="E6" s="64"/>
      <c r="F6"/>
      <c r="G6" s="48"/>
      <c r="H6"/>
      <c r="I6"/>
      <c r="J6"/>
      <c r="K6"/>
      <c r="L6"/>
    </row>
    <row r="7" spans="2:12" s="23" customFormat="1" ht="16.5">
      <c r="B7" s="7" t="s">
        <v>762</v>
      </c>
      <c r="C7" s="264"/>
      <c r="D7" s="265"/>
      <c r="E7" s="266"/>
      <c r="F7"/>
      <c r="G7" s="48"/>
      <c r="H7"/>
      <c r="I7"/>
      <c r="J7"/>
      <c r="K7"/>
      <c r="L7"/>
    </row>
    <row r="9" spans="2:3" ht="12.75">
      <c r="B9" s="23" t="s">
        <v>501</v>
      </c>
      <c r="C9" s="85"/>
    </row>
    <row r="11" spans="2:3" ht="12.75">
      <c r="B11" s="23" t="s">
        <v>502</v>
      </c>
      <c r="C11" s="86"/>
    </row>
    <row r="12" spans="2:3" ht="12.75">
      <c r="B12" s="23"/>
      <c r="C12" s="87"/>
    </row>
    <row r="14" spans="2:5" ht="12.75">
      <c r="B14" s="23" t="s">
        <v>503</v>
      </c>
      <c r="C14" s="88"/>
      <c r="D14" s="65" t="s">
        <v>504</v>
      </c>
      <c r="E14" s="89"/>
    </row>
    <row r="15" spans="2:5" ht="12.75">
      <c r="B15" s="23"/>
      <c r="C15" s="69"/>
      <c r="D15" s="23"/>
      <c r="E15" s="90"/>
    </row>
    <row r="16" spans="1:3" ht="12.75">
      <c r="A16" t="s">
        <v>758</v>
      </c>
      <c r="B16" t="s">
        <v>506</v>
      </c>
      <c r="C16" s="58">
        <f>SUMIF('Grand Livre'!B10:B996,A16,'Grand Livre'!K10:K996)</f>
        <v>0</v>
      </c>
    </row>
    <row r="17" spans="1:3" ht="12.75">
      <c r="A17" t="s">
        <v>758</v>
      </c>
      <c r="B17" t="s">
        <v>507</v>
      </c>
      <c r="C17" s="58">
        <f>SUMIF('Grand Livre'!B10:B996,A17,'Grand Livre'!L10:L996)</f>
        <v>0</v>
      </c>
    </row>
    <row r="18" spans="2:3" ht="12.75">
      <c r="B18" t="s">
        <v>508</v>
      </c>
      <c r="C18" s="58">
        <f>C17-C16+C9</f>
        <v>0</v>
      </c>
    </row>
    <row r="19" ht="12.75">
      <c r="C19" s="58"/>
    </row>
    <row r="20" spans="2:3" ht="12.75">
      <c r="B20" t="s">
        <v>509</v>
      </c>
      <c r="C20" s="58">
        <f>SUM('Grand Livre'!T10:T997)</f>
        <v>0</v>
      </c>
    </row>
    <row r="21" spans="2:3" ht="12.75">
      <c r="B21" t="s">
        <v>510</v>
      </c>
      <c r="C21" s="58">
        <f>SUM('Grand Livre'!U10:U997)</f>
        <v>0</v>
      </c>
    </row>
    <row r="22" spans="2:3" ht="12.75">
      <c r="B22" t="s">
        <v>511</v>
      </c>
      <c r="C22" s="58">
        <f>C21-C20+C9</f>
        <v>0</v>
      </c>
    </row>
    <row r="24" spans="2:3" ht="12.75">
      <c r="B24" s="52" t="s">
        <v>500</v>
      </c>
      <c r="C24" s="91" t="str">
        <f>IF(C9+C21-C20-C14=0,"Exact","Erreur de "&amp;ROUND(C9+C21-C20-C14,2)&amp;" €")</f>
        <v>Exact</v>
      </c>
    </row>
  </sheetData>
  <sheetProtection password="8F35" sheet="1" objects="1" scenarios="1"/>
  <printOptions horizontalCentered="1"/>
  <pageMargins left="0.7875" right="0.7875" top="1.023611111111111" bottom="1.023611111111111" header="0.7875" footer="0.7875"/>
  <pageSetup fitToHeight="1" fitToWidth="1" horizontalDpi="300" verticalDpi="300" orientation="portrait" paperSize="9"/>
  <headerFooter alignWithMargins="0">
    <oddHeader>&amp;C&amp;A</oddHeader>
    <oddFooter>&amp;CPage &amp;P</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36"/>
  <sheetViews>
    <sheetView showGridLines="0" zoomScale="84" zoomScaleNormal="84" zoomScalePageLayoutView="0" workbookViewId="0" topLeftCell="B1">
      <selection activeCell="N27" sqref="N26:N27"/>
    </sheetView>
  </sheetViews>
  <sheetFormatPr defaultColWidth="11.57421875" defaultRowHeight="12.75"/>
  <cols>
    <col min="1" max="1" width="0" style="0" hidden="1" customWidth="1"/>
    <col min="2" max="2" width="31.00390625" style="0" customWidth="1"/>
    <col min="3" max="3" width="16.00390625" style="0" customWidth="1"/>
    <col min="4" max="4" width="8.140625" style="0" customWidth="1"/>
    <col min="5" max="5" width="11.57421875" style="0" customWidth="1"/>
    <col min="6" max="6" width="2.8515625" style="0" customWidth="1"/>
    <col min="7" max="7" width="11.57421875" style="0" customWidth="1"/>
    <col min="8" max="8" width="2.8515625" style="0" customWidth="1"/>
    <col min="9" max="9" width="12.28125" style="0" customWidth="1"/>
  </cols>
  <sheetData>
    <row r="1" ht="12.75">
      <c r="B1" s="296" t="s">
        <v>814</v>
      </c>
    </row>
    <row r="2" spans="1:10" s="43" customFormat="1" ht="16.5" customHeight="1">
      <c r="A2"/>
      <c r="B2" s="36" t="s">
        <v>465</v>
      </c>
      <c r="C2" s="36">
        <f>'Comptes Analytiques'!$B$2</f>
        <v>0</v>
      </c>
      <c r="D2"/>
      <c r="E2" s="39"/>
      <c r="F2" s="40"/>
      <c r="G2" s="38"/>
      <c r="H2" s="41"/>
      <c r="I2" s="42"/>
      <c r="J2" s="42"/>
    </row>
    <row r="3" spans="2:12" s="43" customFormat="1" ht="16.5" customHeight="1">
      <c r="B3" s="44" t="s">
        <v>466</v>
      </c>
      <c r="C3" s="43">
        <f>+'Comptes Analytiques'!$B$3</f>
        <v>0</v>
      </c>
      <c r="D3"/>
      <c r="E3" s="38"/>
      <c r="F3" s="38"/>
      <c r="G3" s="39"/>
      <c r="H3" s="40"/>
      <c r="I3" s="38"/>
      <c r="J3" s="41"/>
      <c r="K3" s="42"/>
      <c r="L3" s="42"/>
    </row>
    <row r="4" spans="2:13" s="23" customFormat="1" ht="7.5" customHeight="1">
      <c r="B4" s="7"/>
      <c r="C4" s="46"/>
      <c r="D4" s="56"/>
      <c r="E4" s="64"/>
      <c r="F4" s="64"/>
      <c r="G4"/>
      <c r="H4" s="48"/>
      <c r="I4"/>
      <c r="J4"/>
      <c r="K4"/>
      <c r="L4"/>
      <c r="M4"/>
    </row>
    <row r="5" spans="2:13" s="23" customFormat="1" ht="16.5">
      <c r="B5" s="7" t="s">
        <v>512</v>
      </c>
      <c r="C5" s="46"/>
      <c r="D5" s="56"/>
      <c r="E5" s="64"/>
      <c r="F5" s="64"/>
      <c r="G5"/>
      <c r="H5" s="48"/>
      <c r="I5"/>
      <c r="J5"/>
      <c r="K5"/>
      <c r="L5"/>
      <c r="M5"/>
    </row>
    <row r="8" spans="2:5" ht="12.75">
      <c r="B8" s="23" t="s">
        <v>502</v>
      </c>
      <c r="C8" s="86"/>
      <c r="E8" s="23" t="s">
        <v>513</v>
      </c>
    </row>
    <row r="9" spans="2:9" ht="12.75">
      <c r="B9" s="23"/>
      <c r="C9" s="87"/>
      <c r="E9" s="92"/>
      <c r="F9" s="31" t="s">
        <v>514</v>
      </c>
      <c r="G9" s="93">
        <v>0.01</v>
      </c>
      <c r="H9" s="31" t="s">
        <v>515</v>
      </c>
      <c r="I9" s="93">
        <f aca="true" t="shared" si="0" ref="I9:I16">E9*G9</f>
        <v>0</v>
      </c>
    </row>
    <row r="10" spans="2:9" ht="12.75">
      <c r="B10" s="23" t="s">
        <v>516</v>
      </c>
      <c r="C10" s="306">
        <v>0</v>
      </c>
      <c r="E10" s="92"/>
      <c r="F10" s="31" t="s">
        <v>514</v>
      </c>
      <c r="G10" s="93">
        <v>0.02</v>
      </c>
      <c r="H10" s="31" t="s">
        <v>515</v>
      </c>
      <c r="I10" s="93">
        <f t="shared" si="0"/>
        <v>0</v>
      </c>
    </row>
    <row r="11" spans="5:9" ht="12.75">
      <c r="E11" s="92"/>
      <c r="F11" s="31" t="s">
        <v>514</v>
      </c>
      <c r="G11" s="93">
        <v>0.05</v>
      </c>
      <c r="H11" s="31" t="s">
        <v>515</v>
      </c>
      <c r="I11" s="93">
        <f t="shared" si="0"/>
        <v>0</v>
      </c>
    </row>
    <row r="12" spans="3:9" ht="12.75">
      <c r="C12" s="58"/>
      <c r="E12" s="92"/>
      <c r="F12" s="31" t="s">
        <v>514</v>
      </c>
      <c r="G12" s="93">
        <v>0.1</v>
      </c>
      <c r="H12" s="31" t="s">
        <v>515</v>
      </c>
      <c r="I12" s="93">
        <f t="shared" si="0"/>
        <v>0</v>
      </c>
    </row>
    <row r="13" spans="1:9" ht="12.75">
      <c r="A13" t="s">
        <v>517</v>
      </c>
      <c r="B13" t="s">
        <v>518</v>
      </c>
      <c r="C13" s="58">
        <f>SUMIF('Grand Livre'!B10:B995,A13,'Grand Livre'!L10:L995)</f>
        <v>0</v>
      </c>
      <c r="E13" s="92"/>
      <c r="F13" s="31" t="s">
        <v>514</v>
      </c>
      <c r="G13" s="93">
        <v>0.2</v>
      </c>
      <c r="H13" s="31" t="s">
        <v>515</v>
      </c>
      <c r="I13" s="93">
        <f t="shared" si="0"/>
        <v>0</v>
      </c>
    </row>
    <row r="14" spans="1:9" ht="12.75">
      <c r="A14" t="s">
        <v>517</v>
      </c>
      <c r="B14" t="s">
        <v>519</v>
      </c>
      <c r="C14" s="58">
        <f>SUMIF('Grand Livre'!B10:B995,A14,'Grand Livre'!K10:K995)</f>
        <v>0</v>
      </c>
      <c r="E14" s="92"/>
      <c r="F14" s="31" t="s">
        <v>514</v>
      </c>
      <c r="G14" s="93">
        <v>0.5</v>
      </c>
      <c r="H14" s="31" t="s">
        <v>515</v>
      </c>
      <c r="I14" s="93">
        <f t="shared" si="0"/>
        <v>0</v>
      </c>
    </row>
    <row r="15" spans="5:9" ht="12.75">
      <c r="E15" s="92"/>
      <c r="F15" s="31" t="s">
        <v>514</v>
      </c>
      <c r="G15" s="93">
        <v>1</v>
      </c>
      <c r="H15" s="31" t="s">
        <v>515</v>
      </c>
      <c r="I15" s="93">
        <f t="shared" si="0"/>
        <v>0</v>
      </c>
    </row>
    <row r="16" spans="2:9" ht="12.75">
      <c r="B16" s="52" t="s">
        <v>520</v>
      </c>
      <c r="C16" s="91">
        <f>+C10+C13-C14</f>
        <v>0</v>
      </c>
      <c r="E16" s="92"/>
      <c r="F16" s="31" t="s">
        <v>514</v>
      </c>
      <c r="G16" s="93">
        <v>2</v>
      </c>
      <c r="H16" s="31" t="s">
        <v>515</v>
      </c>
      <c r="I16" s="93">
        <f t="shared" si="0"/>
        <v>0</v>
      </c>
    </row>
    <row r="17" ht="12.75">
      <c r="E17" s="23" t="s">
        <v>521</v>
      </c>
    </row>
    <row r="18" spans="5:9" ht="12.75">
      <c r="E18" s="92"/>
      <c r="F18" s="31" t="s">
        <v>514</v>
      </c>
      <c r="G18" s="93">
        <v>5</v>
      </c>
      <c r="H18" s="31" t="s">
        <v>515</v>
      </c>
      <c r="I18" s="93">
        <f aca="true" t="shared" si="1" ref="I18:I24">E18*G18</f>
        <v>0</v>
      </c>
    </row>
    <row r="19" spans="5:9" ht="12.75">
      <c r="E19" s="92"/>
      <c r="F19" s="31" t="s">
        <v>514</v>
      </c>
      <c r="G19" s="93">
        <v>10</v>
      </c>
      <c r="H19" s="31" t="s">
        <v>515</v>
      </c>
      <c r="I19" s="93">
        <f t="shared" si="1"/>
        <v>0</v>
      </c>
    </row>
    <row r="20" spans="5:9" ht="12.75">
      <c r="E20" s="92"/>
      <c r="F20" s="31" t="s">
        <v>514</v>
      </c>
      <c r="G20" s="93">
        <v>20</v>
      </c>
      <c r="H20" s="31" t="s">
        <v>515</v>
      </c>
      <c r="I20" s="93">
        <f t="shared" si="1"/>
        <v>0</v>
      </c>
    </row>
    <row r="21" spans="5:9" ht="12.75">
      <c r="E21" s="92"/>
      <c r="F21" s="31" t="s">
        <v>514</v>
      </c>
      <c r="G21" s="93">
        <v>50</v>
      </c>
      <c r="H21" s="31" t="s">
        <v>515</v>
      </c>
      <c r="I21" s="93">
        <f t="shared" si="1"/>
        <v>0</v>
      </c>
    </row>
    <row r="22" spans="5:9" ht="12.75">
      <c r="E22" s="92"/>
      <c r="F22" s="31" t="s">
        <v>514</v>
      </c>
      <c r="G22" s="93">
        <v>100</v>
      </c>
      <c r="H22" s="31" t="s">
        <v>515</v>
      </c>
      <c r="I22" s="93">
        <f t="shared" si="1"/>
        <v>0</v>
      </c>
    </row>
    <row r="23" spans="5:9" ht="12.75">
      <c r="E23" s="92"/>
      <c r="F23" s="31" t="s">
        <v>514</v>
      </c>
      <c r="G23" s="93">
        <v>200</v>
      </c>
      <c r="H23" s="31" t="s">
        <v>515</v>
      </c>
      <c r="I23" s="93">
        <f t="shared" si="1"/>
        <v>0</v>
      </c>
    </row>
    <row r="24" spans="5:9" ht="12.75">
      <c r="E24" s="92"/>
      <c r="F24" s="31" t="s">
        <v>514</v>
      </c>
      <c r="G24" s="93">
        <v>500</v>
      </c>
      <c r="H24" s="31" t="s">
        <v>515</v>
      </c>
      <c r="I24" s="93">
        <f t="shared" si="1"/>
        <v>0</v>
      </c>
    </row>
    <row r="25" spans="7:9" ht="12.75">
      <c r="G25" s="346" t="s">
        <v>522</v>
      </c>
      <c r="H25" s="346"/>
      <c r="I25" s="67">
        <f>+SUM(I9:I24)</f>
        <v>0</v>
      </c>
    </row>
    <row r="26" ht="12.75">
      <c r="E26" s="23" t="s">
        <v>523</v>
      </c>
    </row>
    <row r="27" spans="5:9" ht="12.75">
      <c r="E27" s="347"/>
      <c r="F27" s="347"/>
      <c r="G27" s="347"/>
      <c r="H27" s="347"/>
      <c r="I27" s="84"/>
    </row>
    <row r="28" spans="5:9" ht="12.75">
      <c r="E28" s="347"/>
      <c r="F28" s="347"/>
      <c r="G28" s="347"/>
      <c r="H28" s="347"/>
      <c r="I28" s="84"/>
    </row>
    <row r="29" spans="5:9" ht="12.75">
      <c r="E29" s="347"/>
      <c r="F29" s="347"/>
      <c r="G29" s="347"/>
      <c r="H29" s="347"/>
      <c r="I29" s="84"/>
    </row>
    <row r="30" spans="5:9" ht="12.75">
      <c r="E30" s="347"/>
      <c r="F30" s="347"/>
      <c r="G30" s="347"/>
      <c r="H30" s="347"/>
      <c r="I30" s="84"/>
    </row>
    <row r="31" spans="5:9" ht="12.75">
      <c r="E31" s="347"/>
      <c r="F31" s="347"/>
      <c r="G31" s="347"/>
      <c r="H31" s="347"/>
      <c r="I31" s="84"/>
    </row>
    <row r="32" spans="6:9" ht="12.75">
      <c r="F32" s="344" t="s">
        <v>522</v>
      </c>
      <c r="G32" s="344"/>
      <c r="H32" s="344"/>
      <c r="I32" s="67">
        <f>+SUM(I27:I31)</f>
        <v>0</v>
      </c>
    </row>
    <row r="34" spans="6:9" ht="12.75">
      <c r="F34" s="344" t="s">
        <v>524</v>
      </c>
      <c r="G34" s="344"/>
      <c r="H34" s="344"/>
      <c r="I34" s="67">
        <f>+I25+I32</f>
        <v>0</v>
      </c>
    </row>
    <row r="36" spans="5:9" ht="15">
      <c r="E36" s="345" t="s">
        <v>525</v>
      </c>
      <c r="F36" s="345"/>
      <c r="G36" s="345"/>
      <c r="H36" s="345"/>
      <c r="I36" s="94" t="str">
        <f>IF(I34=C16,"Exact","Différence de "&amp;I34-C16&amp;" €")</f>
        <v>Exact</v>
      </c>
    </row>
  </sheetData>
  <sheetProtection/>
  <mergeCells count="9">
    <mergeCell ref="F32:H32"/>
    <mergeCell ref="F34:H34"/>
    <mergeCell ref="E36:H36"/>
    <mergeCell ref="G25:H25"/>
    <mergeCell ref="E27:H27"/>
    <mergeCell ref="E28:H28"/>
    <mergeCell ref="E29:H29"/>
    <mergeCell ref="E30:H30"/>
    <mergeCell ref="E31:H31"/>
  </mergeCells>
  <printOptions horizontalCentered="1"/>
  <pageMargins left="0.7875" right="0.7875" top="1.023611111111111" bottom="1.023611111111111" header="0.7875" footer="0.7875"/>
  <pageSetup fitToHeight="1" fitToWidth="1" horizontalDpi="300" verticalDpi="300" orientation="portrait" paperSize="9" scale="90"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Q564"/>
  <sheetViews>
    <sheetView showGridLines="0" zoomScale="84" zoomScaleNormal="84" zoomScalePageLayoutView="0" workbookViewId="0" topLeftCell="A1">
      <pane ySplit="8" topLeftCell="A9" activePane="bottomLeft" state="frozen"/>
      <selection pane="topLeft" activeCell="B6" sqref="B6"/>
      <selection pane="bottomLeft" activeCell="M18" sqref="M18"/>
    </sheetView>
  </sheetViews>
  <sheetFormatPr defaultColWidth="11.57421875" defaultRowHeight="12.75"/>
  <cols>
    <col min="1" max="1" width="5.7109375" style="1" customWidth="1"/>
    <col min="2" max="2" width="10.28125" style="2" customWidth="1"/>
    <col min="3" max="3" width="11.57421875" style="3" hidden="1" customWidth="1"/>
    <col min="4" max="4" width="73.421875" style="4" customWidth="1"/>
    <col min="5" max="5" width="11.57421875" style="95" customWidth="1"/>
    <col min="6" max="7" width="11.57421875" style="6" customWidth="1"/>
    <col min="8" max="17" width="11.57421875" style="0" customWidth="1"/>
    <col min="18" max="16384" width="11.57421875" style="6" customWidth="1"/>
  </cols>
  <sheetData>
    <row r="1" spans="1:2" ht="12.75">
      <c r="A1" s="298" t="s">
        <v>814</v>
      </c>
      <c r="B1" s="6"/>
    </row>
    <row r="2" spans="1:10" s="43" customFormat="1" ht="16.5" customHeight="1">
      <c r="A2" s="36" t="s">
        <v>526</v>
      </c>
      <c r="B2"/>
      <c r="C2"/>
      <c r="D2" s="36">
        <f>'Comptes Analytiques'!$B$2</f>
        <v>0</v>
      </c>
      <c r="E2" s="39"/>
      <c r="F2" s="40"/>
      <c r="G2" s="38"/>
      <c r="H2" s="41"/>
      <c r="I2" s="42"/>
      <c r="J2" s="42"/>
    </row>
    <row r="3" spans="1:17" s="43" customFormat="1" ht="16.5" customHeight="1">
      <c r="A3" s="44" t="s">
        <v>466</v>
      </c>
      <c r="B3" s="60"/>
      <c r="C3"/>
      <c r="D3" s="44">
        <f>+'Comptes Analytiques'!B3</f>
        <v>0</v>
      </c>
      <c r="E3" s="39"/>
      <c r="F3" s="40"/>
      <c r="G3" s="38"/>
      <c r="H3"/>
      <c r="I3"/>
      <c r="J3"/>
      <c r="K3"/>
      <c r="L3"/>
      <c r="M3"/>
      <c r="N3"/>
      <c r="O3"/>
      <c r="P3"/>
      <c r="Q3"/>
    </row>
    <row r="4" spans="1:17" s="23" customFormat="1" ht="16.5">
      <c r="A4" s="7" t="s">
        <v>527</v>
      </c>
      <c r="B4" s="46"/>
      <c r="C4"/>
      <c r="D4" s="44">
        <f>'Grand Livre'!$H$3</f>
        <v>0</v>
      </c>
      <c r="E4"/>
      <c r="F4" s="48"/>
      <c r="G4" s="47"/>
      <c r="H4"/>
      <c r="I4"/>
      <c r="J4"/>
      <c r="K4"/>
      <c r="L4"/>
      <c r="M4"/>
      <c r="N4"/>
      <c r="O4"/>
      <c r="P4"/>
      <c r="Q4"/>
    </row>
    <row r="5" spans="1:17" s="23" customFormat="1" ht="9.75" customHeight="1">
      <c r="A5" s="7"/>
      <c r="B5" s="46"/>
      <c r="C5"/>
      <c r="D5" s="44"/>
      <c r="E5"/>
      <c r="F5" s="48"/>
      <c r="G5" s="47"/>
      <c r="H5"/>
      <c r="I5"/>
      <c r="J5"/>
      <c r="K5"/>
      <c r="L5"/>
      <c r="M5"/>
      <c r="N5"/>
      <c r="O5"/>
      <c r="P5"/>
      <c r="Q5"/>
    </row>
    <row r="6" spans="1:17" s="23" customFormat="1" ht="16.5">
      <c r="A6" s="7" t="s">
        <v>528</v>
      </c>
      <c r="B6" s="46"/>
      <c r="C6"/>
      <c r="D6" s="47"/>
      <c r="E6"/>
      <c r="F6" s="48"/>
      <c r="G6" s="47"/>
      <c r="H6"/>
      <c r="I6"/>
      <c r="J6"/>
      <c r="K6"/>
      <c r="L6"/>
      <c r="M6"/>
      <c r="N6"/>
      <c r="O6"/>
      <c r="P6"/>
      <c r="Q6"/>
    </row>
    <row r="7" spans="1:17" s="23" customFormat="1" ht="16.5">
      <c r="A7" s="7"/>
      <c r="B7" s="46"/>
      <c r="C7"/>
      <c r="D7" s="10"/>
      <c r="E7" s="96"/>
      <c r="F7" s="96"/>
      <c r="G7" s="56"/>
      <c r="H7"/>
      <c r="I7"/>
      <c r="J7"/>
      <c r="K7"/>
      <c r="L7"/>
      <c r="M7"/>
      <c r="N7"/>
      <c r="O7"/>
      <c r="P7"/>
      <c r="Q7"/>
    </row>
    <row r="8" spans="1:7" ht="15" customHeight="1">
      <c r="A8" s="348" t="s">
        <v>1</v>
      </c>
      <c r="B8" s="348"/>
      <c r="C8" s="9"/>
      <c r="D8" s="97" t="s">
        <v>2</v>
      </c>
      <c r="E8" s="98" t="s">
        <v>495</v>
      </c>
      <c r="F8" s="99" t="s">
        <v>496</v>
      </c>
      <c r="G8" s="99" t="s">
        <v>529</v>
      </c>
    </row>
    <row r="9" spans="1:17" s="23" customFormat="1" ht="18.75">
      <c r="A9"/>
      <c r="B9" s="64"/>
      <c r="C9" s="100"/>
      <c r="D9" s="101" t="s">
        <v>4</v>
      </c>
      <c r="E9" t="s">
        <v>530</v>
      </c>
      <c r="F9" t="s">
        <v>530</v>
      </c>
      <c r="G9" t="s">
        <v>530</v>
      </c>
      <c r="H9"/>
      <c r="I9"/>
      <c r="J9"/>
      <c r="K9"/>
      <c r="L9"/>
      <c r="M9"/>
      <c r="N9"/>
      <c r="O9"/>
      <c r="P9"/>
      <c r="Q9"/>
    </row>
    <row r="10" spans="1:17" s="23" customFormat="1" ht="12.75">
      <c r="A10" s="1" t="s">
        <v>5</v>
      </c>
      <c r="B10" s="2" t="s">
        <v>6</v>
      </c>
      <c r="C10" s="3" t="str">
        <f>CONCATENATE(A10,B10)</f>
        <v>10000</v>
      </c>
      <c r="D10" s="4" t="s">
        <v>7</v>
      </c>
      <c r="E10" s="95">
        <f>SUMIF('Grand Livre'!$F$10:$L$997,C10,'Grand Livre'!$K$10:$K$998)</f>
        <v>0</v>
      </c>
      <c r="F10" s="95">
        <f>SUMIF('Grand Livre'!$F$10:$L$997,C10,'Grand Livre'!L$10:L$998)</f>
        <v>0</v>
      </c>
      <c r="G10" s="95">
        <f>F10-E10</f>
        <v>0</v>
      </c>
      <c r="H10"/>
      <c r="I10"/>
      <c r="J10"/>
      <c r="K10"/>
      <c r="L10"/>
      <c r="M10"/>
      <c r="N10"/>
      <c r="O10"/>
      <c r="P10"/>
      <c r="Q10"/>
    </row>
    <row r="11" spans="1:7" ht="12.75">
      <c r="A11" s="1" t="s">
        <v>9</v>
      </c>
      <c r="B11" s="2" t="s">
        <v>6</v>
      </c>
      <c r="C11" s="3" t="str">
        <f>CONCATENATE(A11,B11)</f>
        <v>13000</v>
      </c>
      <c r="D11" s="4" t="s">
        <v>10</v>
      </c>
      <c r="E11" s="95">
        <f>SUMIF('Grand Livre'!$F$10:$L$997,C11,'Grand Livre'!$K$10:$K$998)</f>
        <v>0</v>
      </c>
      <c r="F11" s="95">
        <f>SUMIF('Grand Livre'!$F$10:$L$997,C11,'Grand Livre'!L$10:L$998)</f>
        <v>0</v>
      </c>
      <c r="G11" s="95">
        <f>F11-E11</f>
        <v>0</v>
      </c>
    </row>
    <row r="12" spans="1:7" ht="12.75">
      <c r="A12" s="1" t="s">
        <v>833</v>
      </c>
      <c r="B12" s="2" t="s">
        <v>6</v>
      </c>
      <c r="C12" s="3" t="str">
        <f>CONCATENATE(A12,B12)</f>
        <v>15000</v>
      </c>
      <c r="D12" s="21" t="s">
        <v>834</v>
      </c>
      <c r="E12" s="95">
        <f>SUMIF('Grand Livre'!$F$10:$L$997,C12,'Grand Livre'!$K$10:$K$998)</f>
        <v>0</v>
      </c>
      <c r="F12" s="95">
        <f>SUMIF('Grand Livre'!$F$10:$L$997,C12,'Grand Livre'!L$10:L$998)</f>
        <v>0</v>
      </c>
      <c r="G12" s="95">
        <f>F12-E12</f>
        <v>0</v>
      </c>
    </row>
    <row r="13" spans="1:7" ht="12.75">
      <c r="A13" s="1" t="s">
        <v>11</v>
      </c>
      <c r="B13" s="2" t="s">
        <v>6</v>
      </c>
      <c r="C13" s="3" t="str">
        <f>CONCATENATE(A13,B13)</f>
        <v>16000</v>
      </c>
      <c r="D13" s="4" t="s">
        <v>12</v>
      </c>
      <c r="E13" s="95">
        <f>SUMIF('Grand Livre'!$F$10:$L$997,C13,'Grand Livre'!$K$10:$K$998)</f>
        <v>0</v>
      </c>
      <c r="F13" s="95">
        <f>SUMIF('Grand Livre'!$F$10:$L$997,C13,'Grand Livre'!L$10:L$998)</f>
        <v>0</v>
      </c>
      <c r="G13" s="95">
        <f>F13-E13</f>
        <v>0</v>
      </c>
    </row>
    <row r="14" spans="1:7" ht="12.75">
      <c r="A14" s="1" t="s">
        <v>835</v>
      </c>
      <c r="B14" s="2" t="s">
        <v>6</v>
      </c>
      <c r="C14" s="3" t="str">
        <f>CONCATENATE(A14,B14)</f>
        <v>19000</v>
      </c>
      <c r="D14" s="4" t="s">
        <v>836</v>
      </c>
      <c r="E14" s="95">
        <f>SUMIF('Grand Livre'!$F$10:$L$997,C14,'Grand Livre'!$K$10:$K$998)</f>
        <v>0</v>
      </c>
      <c r="F14" s="95">
        <f>SUMIF('Grand Livre'!$F$10:$L$997,C14,'Grand Livre'!L$10:L$998)</f>
        <v>0</v>
      </c>
      <c r="G14" s="95">
        <f>F14-E14</f>
        <v>0</v>
      </c>
    </row>
    <row r="15" spans="1:17" s="23" customFormat="1" ht="18.75">
      <c r="A15"/>
      <c r="B15" s="64"/>
      <c r="C15" s="100"/>
      <c r="D15" s="101" t="s">
        <v>14</v>
      </c>
      <c r="E15" t="s">
        <v>530</v>
      </c>
      <c r="F15" t="s">
        <v>530</v>
      </c>
      <c r="G15" t="s">
        <v>530</v>
      </c>
      <c r="H15"/>
      <c r="I15"/>
      <c r="J15"/>
      <c r="K15"/>
      <c r="L15"/>
      <c r="M15"/>
      <c r="N15"/>
      <c r="O15"/>
      <c r="P15"/>
      <c r="Q15"/>
    </row>
    <row r="16" spans="1:7" ht="12.75">
      <c r="A16" s="1" t="s">
        <v>15</v>
      </c>
      <c r="B16" s="2" t="s">
        <v>6</v>
      </c>
      <c r="C16" s="3" t="str">
        <f aca="true" t="shared" si="0" ref="C16:C21">CONCATENATE(A16,B16)</f>
        <v>20000</v>
      </c>
      <c r="D16" s="4" t="s">
        <v>16</v>
      </c>
      <c r="E16" s="95">
        <f>SUMIF('Grand Livre'!$F$10:$L$997,C16,'Grand Livre'!$K$10:$K$998)</f>
        <v>0</v>
      </c>
      <c r="F16" s="95">
        <f>SUMIF('Grand Livre'!$F$10:$L$997,C16,'Grand Livre'!L$10:L$998)</f>
        <v>0</v>
      </c>
      <c r="G16" s="95">
        <f>E16-F16</f>
        <v>0</v>
      </c>
    </row>
    <row r="17" spans="1:7" ht="12.75">
      <c r="A17" s="1" t="s">
        <v>18</v>
      </c>
      <c r="B17" s="2" t="s">
        <v>6</v>
      </c>
      <c r="C17" s="3" t="str">
        <f t="shared" si="0"/>
        <v>21000</v>
      </c>
      <c r="D17" s="4" t="s">
        <v>19</v>
      </c>
      <c r="E17" s="95">
        <f>SUMIF('Grand Livre'!$F$10:$L$997,C17,'Grand Livre'!$K$10:$K$998)</f>
        <v>0</v>
      </c>
      <c r="F17" s="95">
        <f>SUMIF('Grand Livre'!$F$10:$L$997,C17,'Grand Livre'!L$10:L$998)</f>
        <v>0</v>
      </c>
      <c r="G17" s="95">
        <f>E17-F17</f>
        <v>0</v>
      </c>
    </row>
    <row r="18" spans="1:7" ht="12.75">
      <c r="A18" s="1" t="s">
        <v>21</v>
      </c>
      <c r="B18" s="2" t="s">
        <v>6</v>
      </c>
      <c r="C18" s="3" t="str">
        <f t="shared" si="0"/>
        <v>27000</v>
      </c>
      <c r="D18" s="4" t="s">
        <v>22</v>
      </c>
      <c r="E18" s="95">
        <f>SUMIF('Grand Livre'!$F$10:$L$997,C18,'Grand Livre'!$K$10:$K$998)</f>
        <v>0</v>
      </c>
      <c r="F18" s="95">
        <f>SUMIF('Grand Livre'!$F$10:$L$997,C18,'Grand Livre'!L$10:L$998)</f>
        <v>0</v>
      </c>
      <c r="G18" s="95">
        <f>E18-F18</f>
        <v>0</v>
      </c>
    </row>
    <row r="19" spans="1:7" ht="12.75">
      <c r="A19" s="1" t="s">
        <v>828</v>
      </c>
      <c r="B19" s="2" t="s">
        <v>6</v>
      </c>
      <c r="C19" s="3" t="str">
        <f t="shared" si="0"/>
        <v>28000</v>
      </c>
      <c r="D19" s="234" t="s">
        <v>829</v>
      </c>
      <c r="E19" s="95">
        <f>SUMIF('Grand Livre'!$F$10:$L$997,C19,'Grand Livre'!$K$10:$K$998)</f>
        <v>0</v>
      </c>
      <c r="F19" s="95">
        <f>SUMIF('Grand Livre'!$F$10:$L$997,C19,'Grand Livre'!L$10:L$998)</f>
        <v>0</v>
      </c>
      <c r="G19" s="95">
        <f>+F19-E19</f>
        <v>0</v>
      </c>
    </row>
    <row r="20" spans="1:7" ht="12.75">
      <c r="A20" s="1" t="s">
        <v>828</v>
      </c>
      <c r="B20" s="2" t="s">
        <v>29</v>
      </c>
      <c r="C20" s="3" t="str">
        <f t="shared" si="0"/>
        <v>28100</v>
      </c>
      <c r="D20" s="234" t="s">
        <v>830</v>
      </c>
      <c r="E20" s="95">
        <f>SUMIF('Grand Livre'!$F$10:$L$997,C20,'Grand Livre'!$K$10:$K$998)</f>
        <v>0</v>
      </c>
      <c r="F20" s="95">
        <f>SUMIF('Grand Livre'!$F$10:$L$997,C20,'Grand Livre'!L$10:L$998)</f>
        <v>0</v>
      </c>
      <c r="G20" s="95">
        <f>+F20-E20</f>
        <v>0</v>
      </c>
    </row>
    <row r="21" spans="1:7" ht="12.75">
      <c r="A21" s="1" t="s">
        <v>828</v>
      </c>
      <c r="B21" s="2" t="s">
        <v>55</v>
      </c>
      <c r="C21" s="3" t="str">
        <f t="shared" si="0"/>
        <v>28200</v>
      </c>
      <c r="D21" s="234" t="s">
        <v>831</v>
      </c>
      <c r="E21" s="95">
        <f>SUMIF('Grand Livre'!$F$10:$L$997,C21,'Grand Livre'!$K$10:$K$998)</f>
        <v>0</v>
      </c>
      <c r="F21" s="95">
        <f>SUMIF('Grand Livre'!$F$10:$L$997,C21,'Grand Livre'!L$10:L$998)</f>
        <v>0</v>
      </c>
      <c r="G21" s="95">
        <f>+F21-E21</f>
        <v>0</v>
      </c>
    </row>
    <row r="22" spans="4:7" ht="18.75">
      <c r="D22" s="101" t="s">
        <v>24</v>
      </c>
      <c r="E22" t="s">
        <v>530</v>
      </c>
      <c r="F22" t="s">
        <v>530</v>
      </c>
      <c r="G22" t="s">
        <v>530</v>
      </c>
    </row>
    <row r="23" spans="1:7" ht="12.75">
      <c r="A23" s="1" t="s">
        <v>25</v>
      </c>
      <c r="B23" s="2" t="s">
        <v>6</v>
      </c>
      <c r="C23" s="3" t="str">
        <f>CONCATENATE(A23,B23)</f>
        <v>35000</v>
      </c>
      <c r="D23" s="4" t="s">
        <v>26</v>
      </c>
      <c r="E23" s="95">
        <f>SUMIF('Grand Livre'!$F$10:$L$997,C23,'Grand Livre'!$K$10:$K$998)</f>
        <v>0</v>
      </c>
      <c r="F23" s="95">
        <f>SUMIF('Grand Livre'!$F$10:$L$997,C23,'Grand Livre'!L$10:L$998)</f>
        <v>0</v>
      </c>
      <c r="G23" s="95">
        <f>F23-E23</f>
        <v>0</v>
      </c>
    </row>
    <row r="24" spans="1:17" s="23" customFormat="1" ht="18.75">
      <c r="A24"/>
      <c r="B24" s="64"/>
      <c r="C24" s="100"/>
      <c r="D24" s="101" t="s">
        <v>27</v>
      </c>
      <c r="E24" t="s">
        <v>530</v>
      </c>
      <c r="F24" t="s">
        <v>530</v>
      </c>
      <c r="G24" t="s">
        <v>530</v>
      </c>
      <c r="H24"/>
      <c r="I24"/>
      <c r="J24"/>
      <c r="K24"/>
      <c r="L24"/>
      <c r="M24"/>
      <c r="N24"/>
      <c r="O24"/>
      <c r="P24"/>
      <c r="Q24"/>
    </row>
    <row r="25" spans="1:7" ht="12.75" hidden="1">
      <c r="A25" s="1" t="s">
        <v>764</v>
      </c>
      <c r="B25" s="2" t="s">
        <v>29</v>
      </c>
      <c r="C25" s="3" t="str">
        <f aca="true" t="shared" si="1" ref="C25:C42">CONCATENATE(A25,B25)</f>
        <v>41100</v>
      </c>
      <c r="D25" s="4" t="str">
        <f>'Plan Comptable Général Commenté'!D24</f>
        <v>Section 1 </v>
      </c>
      <c r="E25" s="95">
        <f>SUMIF('Grand Livre'!$F$10:$L$997,C25,'Grand Livre'!$K$10:$K$998)</f>
        <v>0</v>
      </c>
      <c r="F25" s="95">
        <f>SUMIF('Grand Livre'!$F$10:$L$997,C25,'Grand Livre'!L$10:L$998)</f>
        <v>0</v>
      </c>
      <c r="G25" s="95">
        <f aca="true" t="shared" si="2" ref="G25:G35">F25-E25</f>
        <v>0</v>
      </c>
    </row>
    <row r="26" spans="1:7" ht="12.75" hidden="1">
      <c r="A26" s="1" t="s">
        <v>764</v>
      </c>
      <c r="B26" s="2" t="s">
        <v>140</v>
      </c>
      <c r="C26" s="3" t="str">
        <f t="shared" si="1"/>
        <v>41110</v>
      </c>
      <c r="D26" s="4" t="str">
        <f>'Plan Comptable Général Commenté'!D25</f>
        <v>Section 2</v>
      </c>
      <c r="E26" s="95">
        <f>SUMIF('Grand Livre'!$F$10:$L$997,C26,'Grand Livre'!$K$10:$K$998)</f>
        <v>0</v>
      </c>
      <c r="F26" s="95">
        <f>SUMIF('Grand Livre'!$F$10:$L$997,C26,'Grand Livre'!L$10:L$998)</f>
        <v>0</v>
      </c>
      <c r="G26" s="95">
        <f t="shared" si="2"/>
        <v>0</v>
      </c>
    </row>
    <row r="27" spans="1:7" ht="12.75" hidden="1">
      <c r="A27" s="1" t="s">
        <v>764</v>
      </c>
      <c r="B27" s="2" t="s">
        <v>192</v>
      </c>
      <c r="C27" s="3" t="str">
        <f t="shared" si="1"/>
        <v>41120</v>
      </c>
      <c r="D27" s="4" t="str">
        <f>'Plan Comptable Général Commenté'!D26</f>
        <v>Section 3</v>
      </c>
      <c r="E27" s="95">
        <f>SUMIF('Grand Livre'!$F$10:$L$997,C27,'Grand Livre'!$K$10:$K$998)</f>
        <v>0</v>
      </c>
      <c r="F27" s="95">
        <f>SUMIF('Grand Livre'!$F$10:$L$997,C27,'Grand Livre'!L$10:L$998)</f>
        <v>0</v>
      </c>
      <c r="G27" s="95">
        <f t="shared" si="2"/>
        <v>0</v>
      </c>
    </row>
    <row r="28" spans="1:7" ht="12.75" hidden="1">
      <c r="A28" s="1" t="s">
        <v>764</v>
      </c>
      <c r="B28" s="2" t="s">
        <v>194</v>
      </c>
      <c r="C28" s="3" t="str">
        <f t="shared" si="1"/>
        <v>41130</v>
      </c>
      <c r="D28" s="4" t="str">
        <f>'Plan Comptable Général Commenté'!D27</f>
        <v>Section 4</v>
      </c>
      <c r="E28" s="95">
        <f>SUMIF('Grand Livre'!$F$10:$L$997,C28,'Grand Livre'!$K$10:$K$998)</f>
        <v>0</v>
      </c>
      <c r="F28" s="95">
        <f>SUMIF('Grand Livre'!$F$10:$L$997,C28,'Grand Livre'!L$10:L$998)</f>
        <v>0</v>
      </c>
      <c r="G28" s="95">
        <f t="shared" si="2"/>
        <v>0</v>
      </c>
    </row>
    <row r="29" spans="1:7" ht="12.75" hidden="1">
      <c r="A29" s="1" t="s">
        <v>764</v>
      </c>
      <c r="B29" s="2" t="s">
        <v>142</v>
      </c>
      <c r="C29" s="3" t="str">
        <f t="shared" si="1"/>
        <v>41140</v>
      </c>
      <c r="D29" s="4" t="str">
        <f>'Plan Comptable Général Commenté'!D28</f>
        <v>Section 5</v>
      </c>
      <c r="E29" s="95">
        <f>SUMIF('Grand Livre'!$F$10:$L$997,C29,'Grand Livre'!$K$10:$K$998)</f>
        <v>0</v>
      </c>
      <c r="F29" s="95">
        <f>SUMIF('Grand Livre'!$F$10:$L$997,C29,'Grand Livre'!L$10:L$998)</f>
        <v>0</v>
      </c>
      <c r="G29" s="95">
        <f t="shared" si="2"/>
        <v>0</v>
      </c>
    </row>
    <row r="30" spans="1:7" ht="12.75" hidden="1">
      <c r="A30" s="1" t="s">
        <v>764</v>
      </c>
      <c r="B30" s="2" t="s">
        <v>232</v>
      </c>
      <c r="C30" s="3" t="str">
        <f t="shared" si="1"/>
        <v>41150</v>
      </c>
      <c r="D30" s="4" t="str">
        <f>'Plan Comptable Général Commenté'!D29</f>
        <v>Section 6</v>
      </c>
      <c r="E30" s="95">
        <f>SUMIF('Grand Livre'!$F$10:$L$997,C30,'Grand Livre'!$K$10:$K$998)</f>
        <v>0</v>
      </c>
      <c r="F30" s="95">
        <f>SUMIF('Grand Livre'!$F$10:$L$997,C30,'Grand Livre'!L$10:L$998)</f>
        <v>0</v>
      </c>
      <c r="G30" s="95">
        <f t="shared" si="2"/>
        <v>0</v>
      </c>
    </row>
    <row r="31" spans="1:7" ht="12.75" hidden="1">
      <c r="A31" s="1" t="s">
        <v>764</v>
      </c>
      <c r="B31" s="2" t="s">
        <v>257</v>
      </c>
      <c r="C31" s="3" t="str">
        <f t="shared" si="1"/>
        <v>41160</v>
      </c>
      <c r="D31" s="4" t="str">
        <f>'Plan Comptable Général Commenté'!D30</f>
        <v>Section 7</v>
      </c>
      <c r="E31" s="95">
        <f>SUMIF('Grand Livre'!$F$10:$L$997,C31,'Grand Livre'!$K$10:$K$998)</f>
        <v>0</v>
      </c>
      <c r="F31" s="95">
        <f>SUMIF('Grand Livre'!$F$10:$L$997,C31,'Grand Livre'!L$10:L$998)</f>
        <v>0</v>
      </c>
      <c r="G31" s="95">
        <f t="shared" si="2"/>
        <v>0</v>
      </c>
    </row>
    <row r="32" spans="1:7" ht="12.75" hidden="1">
      <c r="A32" s="1" t="s">
        <v>764</v>
      </c>
      <c r="B32" s="2" t="s">
        <v>292</v>
      </c>
      <c r="C32" s="3" t="str">
        <f t="shared" si="1"/>
        <v>41170</v>
      </c>
      <c r="D32" s="4" t="str">
        <f>'Plan Comptable Général Commenté'!D31</f>
        <v>Section 8</v>
      </c>
      <c r="E32" s="95">
        <f>SUMIF('Grand Livre'!$F$10:$L$997,C32,'Grand Livre'!$K$10:$K$998)</f>
        <v>0</v>
      </c>
      <c r="F32" s="95">
        <f>SUMIF('Grand Livre'!$F$10:$L$997,C32,'Grand Livre'!L$10:L$998)</f>
        <v>0</v>
      </c>
      <c r="G32" s="95">
        <f t="shared" si="2"/>
        <v>0</v>
      </c>
    </row>
    <row r="33" spans="1:7" ht="12.75" hidden="1">
      <c r="A33" s="1" t="s">
        <v>764</v>
      </c>
      <c r="B33" s="2" t="s">
        <v>197</v>
      </c>
      <c r="C33" s="3" t="str">
        <f t="shared" si="1"/>
        <v>41180</v>
      </c>
      <c r="D33" s="4" t="str">
        <f>'Plan Comptable Général Commenté'!D32</f>
        <v>Section 9</v>
      </c>
      <c r="E33" s="95">
        <f>SUMIF('Grand Livre'!$F$10:$L$997,C33,'Grand Livre'!$K$10:$K$998)</f>
        <v>0</v>
      </c>
      <c r="F33" s="95">
        <f>SUMIF('Grand Livre'!$F$10:$L$997,C33,'Grand Livre'!L$10:L$998)</f>
        <v>0</v>
      </c>
      <c r="G33" s="95">
        <f t="shared" si="2"/>
        <v>0</v>
      </c>
    </row>
    <row r="34" spans="1:7" ht="12.75" hidden="1">
      <c r="A34" s="1" t="s">
        <v>764</v>
      </c>
      <c r="B34" s="2" t="s">
        <v>775</v>
      </c>
      <c r="C34" s="3" t="str">
        <f t="shared" si="1"/>
        <v>41190</v>
      </c>
      <c r="D34" s="4" t="str">
        <f>'Plan Comptable Général Commenté'!D33</f>
        <v>Section 10</v>
      </c>
      <c r="E34" s="95">
        <f>SUMIF('Grand Livre'!$F$10:$L$997,C34,'Grand Livre'!$K$10:$K$998)</f>
        <v>0</v>
      </c>
      <c r="F34" s="95">
        <f>SUMIF('Grand Livre'!$F$10:$L$997,C34,'Grand Livre'!L$10:L$998)</f>
        <v>0</v>
      </c>
      <c r="G34" s="95">
        <f t="shared" si="2"/>
        <v>0</v>
      </c>
    </row>
    <row r="35" spans="1:7" ht="12.75" hidden="1">
      <c r="A35" s="1" t="s">
        <v>764</v>
      </c>
      <c r="B35" s="2" t="s">
        <v>55</v>
      </c>
      <c r="C35" s="3" t="str">
        <f t="shared" si="1"/>
        <v>41200</v>
      </c>
      <c r="D35" s="4" t="s">
        <v>774</v>
      </c>
      <c r="E35" s="95">
        <f>SUMIF('Grand Livre'!$F$10:$L$997,C35,'Grand Livre'!$K$10:$K$998)</f>
        <v>0</v>
      </c>
      <c r="F35" s="95">
        <f>SUMIF('Grand Livre'!$F$10:$L$997,C35,'Grand Livre'!L$10:L$998)</f>
        <v>0</v>
      </c>
      <c r="G35" s="95">
        <f t="shared" si="2"/>
        <v>0</v>
      </c>
    </row>
    <row r="36" spans="1:7" ht="12.75">
      <c r="A36" s="1" t="s">
        <v>764</v>
      </c>
      <c r="B36" s="2" t="s">
        <v>39</v>
      </c>
      <c r="C36" s="3" t="str">
        <f t="shared" si="1"/>
        <v>41600</v>
      </c>
      <c r="D36" s="4" t="s">
        <v>779</v>
      </c>
      <c r="E36" s="95">
        <f>SUMIF('Grand Livre'!$F$10:$L$997,C36,'Grand Livre'!$K$10:$K$998)</f>
        <v>0</v>
      </c>
      <c r="F36" s="95">
        <f>SUMIF('Grand Livre'!$F$10:$L$997,C36,'Grand Livre'!L$10:L$998)</f>
        <v>0</v>
      </c>
      <c r="G36" s="95">
        <f>F36-E36</f>
        <v>0</v>
      </c>
    </row>
    <row r="37" spans="1:7" ht="12.75">
      <c r="A37" s="1" t="s">
        <v>28</v>
      </c>
      <c r="B37" s="2" t="s">
        <v>29</v>
      </c>
      <c r="C37" s="3" t="str">
        <f t="shared" si="1"/>
        <v>42100</v>
      </c>
      <c r="D37" s="4" t="s">
        <v>30</v>
      </c>
      <c r="E37" s="95">
        <f>SUMIF('Grand Livre'!$F$10:$L$997,C37,'Grand Livre'!$K$10:$K$998)</f>
        <v>0</v>
      </c>
      <c r="F37" s="95">
        <f>SUMIF('Grand Livre'!$F$10:$L$997,C37,'Grand Livre'!L$10:L$998)</f>
        <v>0</v>
      </c>
      <c r="G37" s="95">
        <f>F37-E37</f>
        <v>0</v>
      </c>
    </row>
    <row r="38" spans="1:7" ht="12.75">
      <c r="A38" s="1" t="s">
        <v>820</v>
      </c>
      <c r="B38" s="2" t="s">
        <v>6</v>
      </c>
      <c r="C38" s="3" t="str">
        <f>CONCATENATE(A38,B38)</f>
        <v>43000</v>
      </c>
      <c r="D38" s="4" t="s">
        <v>821</v>
      </c>
      <c r="E38" s="95">
        <f>SUMIF('Grand Livre'!$F$10:$L$997,C38,'Grand Livre'!$K$10:$K$998)</f>
        <v>0</v>
      </c>
      <c r="F38" s="95">
        <f>SUMIF('Grand Livre'!$F$10:$L$997,C38,'Grand Livre'!L$10:L$998)</f>
        <v>0</v>
      </c>
      <c r="G38" s="95">
        <f>F38-E38</f>
        <v>0</v>
      </c>
    </row>
    <row r="39" spans="1:7" ht="12.75">
      <c r="A39" s="1" t="s">
        <v>32</v>
      </c>
      <c r="B39" s="2" t="s">
        <v>33</v>
      </c>
      <c r="C39" s="3" t="str">
        <f t="shared" si="1"/>
        <v>46860</v>
      </c>
      <c r="D39" s="4" t="s">
        <v>34</v>
      </c>
      <c r="E39" s="95">
        <f>SUMIF('Grand Livre'!$F$10:$L$997,C39,'Grand Livre'!$K$10:$K$998)</f>
        <v>0</v>
      </c>
      <c r="F39" s="95">
        <f>SUMIF('Grand Livre'!$F$10:$L$997,C39,'Grand Livre'!L$10:L$998)</f>
        <v>0</v>
      </c>
      <c r="G39" s="95">
        <f>F39-E39</f>
        <v>0</v>
      </c>
    </row>
    <row r="40" spans="1:7" ht="12.75">
      <c r="A40" s="1" t="s">
        <v>32</v>
      </c>
      <c r="B40" s="2" t="s">
        <v>35</v>
      </c>
      <c r="C40" s="3" t="str">
        <f t="shared" si="1"/>
        <v>46870</v>
      </c>
      <c r="D40" s="4" t="s">
        <v>36</v>
      </c>
      <c r="E40" s="95">
        <f>SUMIF('Grand Livre'!$F$10:$L$997,C40,'Grand Livre'!$K$10:$K$998)</f>
        <v>0</v>
      </c>
      <c r="F40" s="95">
        <f>SUMIF('Grand Livre'!$F$10:$L$997,C40,'Grand Livre'!L$10:L$998)</f>
        <v>0</v>
      </c>
      <c r="G40" s="95">
        <f>E40-F40</f>
        <v>0</v>
      </c>
    </row>
    <row r="41" spans="1:7" ht="12.75">
      <c r="A41" s="1" t="s">
        <v>38</v>
      </c>
      <c r="B41" s="2" t="s">
        <v>39</v>
      </c>
      <c r="C41" s="3" t="str">
        <f t="shared" si="1"/>
        <v>48600</v>
      </c>
      <c r="D41" s="4" t="s">
        <v>40</v>
      </c>
      <c r="E41" s="95">
        <f>SUMIF('Grand Livre'!$F$10:$L$997,C41,'Grand Livre'!$K$10:$K$998)</f>
        <v>0</v>
      </c>
      <c r="F41" s="95">
        <f>SUMIF('Grand Livre'!$F$10:$L$997,C41,'Grand Livre'!L$10:L$998)</f>
        <v>0</v>
      </c>
      <c r="G41" s="95">
        <f>E41-F41</f>
        <v>0</v>
      </c>
    </row>
    <row r="42" spans="1:7" ht="12.75">
      <c r="A42" s="1" t="s">
        <v>38</v>
      </c>
      <c r="B42" s="2" t="s">
        <v>41</v>
      </c>
      <c r="C42" s="3" t="str">
        <f t="shared" si="1"/>
        <v>48700</v>
      </c>
      <c r="D42" s="4" t="s">
        <v>42</v>
      </c>
      <c r="E42" s="95">
        <f>SUMIF('Grand Livre'!$F$10:$L$997,C42,'Grand Livre'!$K$10:$K$998)</f>
        <v>0</v>
      </c>
      <c r="F42" s="95">
        <f>SUMIF('Grand Livre'!$F$10:$L$997,C42,'Grand Livre'!L$10:L$998)</f>
        <v>0</v>
      </c>
      <c r="G42" s="95">
        <f>F42-E42</f>
        <v>0</v>
      </c>
    </row>
    <row r="43" spans="1:17" s="23" customFormat="1" ht="18.75">
      <c r="A43"/>
      <c r="B43" s="64"/>
      <c r="C43" s="100"/>
      <c r="D43" s="101" t="s">
        <v>43</v>
      </c>
      <c r="E43" t="s">
        <v>530</v>
      </c>
      <c r="F43" t="s">
        <v>530</v>
      </c>
      <c r="G43" t="s">
        <v>530</v>
      </c>
      <c r="H43"/>
      <c r="I43"/>
      <c r="J43"/>
      <c r="K43"/>
      <c r="L43"/>
      <c r="M43"/>
      <c r="N43"/>
      <c r="O43"/>
      <c r="P43"/>
      <c r="Q43"/>
    </row>
    <row r="44" spans="1:17" s="23" customFormat="1" ht="12.75">
      <c r="A44" s="1" t="s">
        <v>44</v>
      </c>
      <c r="B44" s="2" t="s">
        <v>29</v>
      </c>
      <c r="C44" s="3" t="str">
        <f aca="true" t="shared" si="3" ref="C44:C49">CONCATENATE(A44,B44)</f>
        <v>51100</v>
      </c>
      <c r="D44" s="4" t="str">
        <f>'Plan Comptable Général Commenté'!D44</f>
        <v>Banque</v>
      </c>
      <c r="E44" s="95">
        <f>SUMIF('Grand Livre'!$F$10:$L$997,C44,'Grand Livre'!$K$10:$K$998)</f>
        <v>0</v>
      </c>
      <c r="F44" s="95">
        <f>SUMIF('Grand Livre'!$F$10:$L$997,C44,'Grand Livre'!L$10:L$998)</f>
        <v>0</v>
      </c>
      <c r="G44" s="95">
        <f aca="true" t="shared" si="4" ref="G44:G49">F44-E44</f>
        <v>0</v>
      </c>
      <c r="H44"/>
      <c r="I44"/>
      <c r="J44"/>
      <c r="K44"/>
      <c r="L44"/>
      <c r="M44"/>
      <c r="N44"/>
      <c r="O44"/>
      <c r="P44"/>
      <c r="Q44"/>
    </row>
    <row r="45" spans="1:17" s="23" customFormat="1" ht="12.75">
      <c r="A45" s="1" t="s">
        <v>44</v>
      </c>
      <c r="B45" s="2" t="s">
        <v>55</v>
      </c>
      <c r="C45" s="3" t="str">
        <f t="shared" si="3"/>
        <v>51200</v>
      </c>
      <c r="D45" s="4" t="str">
        <f>'Plan Comptable Général Commenté'!D45</f>
        <v>Banque 1</v>
      </c>
      <c r="E45" s="95">
        <f>SUMIF('Grand Livre'!$F$10:$L$997,C45,'Grand Livre'!$K$10:$K$998)</f>
        <v>0</v>
      </c>
      <c r="F45" s="95">
        <f>SUMIF('Grand Livre'!$F$10:$L$997,C45,'Grand Livre'!L$10:L$998)</f>
        <v>0</v>
      </c>
      <c r="G45" s="95">
        <f t="shared" si="4"/>
        <v>0</v>
      </c>
      <c r="H45"/>
      <c r="I45"/>
      <c r="J45"/>
      <c r="K45"/>
      <c r="L45"/>
      <c r="M45"/>
      <c r="N45"/>
      <c r="O45"/>
      <c r="P45"/>
      <c r="Q45"/>
    </row>
    <row r="46" spans="1:17" s="23" customFormat="1" ht="12.75">
      <c r="A46" s="1" t="s">
        <v>44</v>
      </c>
      <c r="B46" s="2" t="s">
        <v>71</v>
      </c>
      <c r="C46" s="3" t="str">
        <f t="shared" si="3"/>
        <v>51300</v>
      </c>
      <c r="D46" s="4" t="str">
        <f>'Plan Comptable Général Commenté'!D46</f>
        <v>Banque 2</v>
      </c>
      <c r="E46" s="95">
        <f>SUMIF('Grand Livre'!$F$10:$L$997,C46,'Grand Livre'!$K$10:$K$998)</f>
        <v>0</v>
      </c>
      <c r="F46" s="95">
        <f>SUMIF('Grand Livre'!$F$10:$L$997,C46,'Grand Livre'!L$10:L$998)</f>
        <v>0</v>
      </c>
      <c r="G46" s="95">
        <f t="shared" si="4"/>
        <v>0</v>
      </c>
      <c r="H46"/>
      <c r="I46"/>
      <c r="J46"/>
      <c r="K46"/>
      <c r="L46"/>
      <c r="M46"/>
      <c r="N46"/>
      <c r="O46"/>
      <c r="P46"/>
      <c r="Q46"/>
    </row>
    <row r="47" spans="1:17" s="23" customFormat="1" ht="12.75">
      <c r="A47" s="1" t="s">
        <v>44</v>
      </c>
      <c r="B47" s="2" t="s">
        <v>73</v>
      </c>
      <c r="C47" s="3" t="str">
        <f t="shared" si="3"/>
        <v>51400</v>
      </c>
      <c r="D47" s="4" t="str">
        <f>'Plan Comptable Général Commenté'!D47</f>
        <v>Banque 3</v>
      </c>
      <c r="E47" s="95">
        <f>SUMIF('Grand Livre'!$F$10:$L$997,C47,'Grand Livre'!$K$10:$K$998)</f>
        <v>0</v>
      </c>
      <c r="F47" s="95">
        <f>SUMIF('Grand Livre'!$F$10:$L$997,C47,'Grand Livre'!L$10:L$998)</f>
        <v>0</v>
      </c>
      <c r="G47" s="95">
        <f t="shared" si="4"/>
        <v>0</v>
      </c>
      <c r="H47"/>
      <c r="I47"/>
      <c r="J47"/>
      <c r="K47"/>
      <c r="L47"/>
      <c r="M47"/>
      <c r="N47"/>
      <c r="O47"/>
      <c r="P47"/>
      <c r="Q47"/>
    </row>
    <row r="48" spans="1:17" s="23" customFormat="1" ht="12.75">
      <c r="A48" s="1" t="s">
        <v>46</v>
      </c>
      <c r="B48" s="2" t="s">
        <v>6</v>
      </c>
      <c r="C48" s="3" t="str">
        <f t="shared" si="3"/>
        <v>53000</v>
      </c>
      <c r="D48" s="4" t="s">
        <v>47</v>
      </c>
      <c r="E48" s="95">
        <f>SUMIF('Grand Livre'!$F$10:$L$997,C48,'Grand Livre'!$K$10:$K$998)</f>
        <v>0</v>
      </c>
      <c r="F48" s="95">
        <f>SUMIF('Grand Livre'!$F$10:$L$997,C48,'Grand Livre'!L$10:L$998)</f>
        <v>0</v>
      </c>
      <c r="G48" s="95">
        <f t="shared" si="4"/>
        <v>0</v>
      </c>
      <c r="H48"/>
      <c r="I48"/>
      <c r="J48"/>
      <c r="K48"/>
      <c r="L48"/>
      <c r="M48"/>
      <c r="N48"/>
      <c r="O48"/>
      <c r="P48"/>
      <c r="Q48"/>
    </row>
    <row r="49" spans="1:7" ht="12.75">
      <c r="A49" s="1" t="s">
        <v>48</v>
      </c>
      <c r="B49" s="2" t="s">
        <v>6</v>
      </c>
      <c r="C49" s="3" t="str">
        <f t="shared" si="3"/>
        <v>58000</v>
      </c>
      <c r="D49" s="4" t="s">
        <v>49</v>
      </c>
      <c r="E49" s="95">
        <f>SUMIF('Grand Livre'!$F$10:$L$997,C49,'Grand Livre'!$K$10:$K$998)</f>
        <v>0</v>
      </c>
      <c r="F49" s="95">
        <f>SUMIF('Grand Livre'!$F$10:$L$997,C49,'Grand Livre'!L$10:L$998)</f>
        <v>0</v>
      </c>
      <c r="G49" s="95">
        <f t="shared" si="4"/>
        <v>0</v>
      </c>
    </row>
    <row r="50" spans="1:17" s="23" customFormat="1" ht="18.75">
      <c r="A50" t="s">
        <v>530</v>
      </c>
      <c r="B50" s="64" t="s">
        <v>530</v>
      </c>
      <c r="C50" s="100"/>
      <c r="D50" s="101" t="s">
        <v>50</v>
      </c>
      <c r="E50" t="s">
        <v>530</v>
      </c>
      <c r="F50" t="s">
        <v>530</v>
      </c>
      <c r="G50" t="s">
        <v>530</v>
      </c>
      <c r="H50"/>
      <c r="I50"/>
      <c r="J50"/>
      <c r="K50"/>
      <c r="L50"/>
      <c r="M50"/>
      <c r="N50"/>
      <c r="O50"/>
      <c r="P50"/>
      <c r="Q50"/>
    </row>
    <row r="51" spans="1:7" s="105" customFormat="1" ht="12.75">
      <c r="A51" s="104">
        <v>60</v>
      </c>
      <c r="B51" s="294" t="s">
        <v>530</v>
      </c>
      <c r="C51" s="3"/>
      <c r="D51" s="295" t="s">
        <v>796</v>
      </c>
      <c r="E51" s="107">
        <f>SUM(E52:E68)</f>
        <v>0</v>
      </c>
      <c r="F51" s="107">
        <f>SUM(F52:F68)</f>
        <v>0</v>
      </c>
      <c r="G51" s="107">
        <f>SUM(G52:G68)</f>
        <v>0</v>
      </c>
    </row>
    <row r="52" spans="1:7" s="105" customFormat="1" ht="12.75">
      <c r="A52" s="283" t="s">
        <v>53</v>
      </c>
      <c r="B52" s="2" t="s">
        <v>6</v>
      </c>
      <c r="C52" s="3" t="str">
        <f aca="true" t="shared" si="5" ref="C52:C74">CONCATENATE(A52,B52)</f>
        <v>60000</v>
      </c>
      <c r="D52" s="284" t="s">
        <v>52</v>
      </c>
      <c r="E52" s="285">
        <f>SUMIF('Grand Livre'!$F$10:$L$997,C52,'Grand Livre'!$K$10:$K$998)</f>
        <v>0</v>
      </c>
      <c r="F52" s="285">
        <f>SUMIF('Grand Livre'!$F$10:$L$997,C52,'Grand Livre'!L$10:L$998)</f>
        <v>0</v>
      </c>
      <c r="G52" s="285">
        <f>E52-F52</f>
        <v>0</v>
      </c>
    </row>
    <row r="53" spans="1:7" ht="12.75">
      <c r="A53" s="1" t="s">
        <v>53</v>
      </c>
      <c r="B53" s="2" t="s">
        <v>29</v>
      </c>
      <c r="C53" s="3" t="str">
        <f t="shared" si="5"/>
        <v>60100</v>
      </c>
      <c r="D53" s="4" t="s">
        <v>54</v>
      </c>
      <c r="E53" s="95">
        <f>SUMIF('Grand Livre'!$F$10:$L$997,C53,'Grand Livre'!$K$10:$K$998)</f>
        <v>0</v>
      </c>
      <c r="F53" s="95">
        <f>SUMIF('Grand Livre'!$F$10:$L$997,C53,'Grand Livre'!L$10:L$998)</f>
        <v>0</v>
      </c>
      <c r="G53" s="95">
        <f>E53-F53</f>
        <v>0</v>
      </c>
    </row>
    <row r="54" spans="1:7" ht="12.75" hidden="1">
      <c r="A54" s="1" t="s">
        <v>53</v>
      </c>
      <c r="B54" s="2" t="s">
        <v>55</v>
      </c>
      <c r="C54" s="3" t="str">
        <f t="shared" si="5"/>
        <v>60200</v>
      </c>
      <c r="D54" s="4" t="s">
        <v>56</v>
      </c>
      <c r="E54" s="95">
        <f>SUMIF('Grand Livre'!$F$10:$L$997,C54,'Grand Livre'!$K$10:$K$998)</f>
        <v>0</v>
      </c>
      <c r="F54" s="95">
        <f>SUMIF('Grand Livre'!$F$10:$L$997,C54,'Grand Livre'!L$10:L$998)</f>
        <v>0</v>
      </c>
      <c r="G54" s="95">
        <f aca="true" t="shared" si="6" ref="G54:G119">E54-F54</f>
        <v>0</v>
      </c>
    </row>
    <row r="55" spans="1:7" ht="12.75">
      <c r="A55" s="1" t="s">
        <v>53</v>
      </c>
      <c r="B55" s="2" t="s">
        <v>57</v>
      </c>
      <c r="C55" s="3" t="str">
        <f t="shared" si="5"/>
        <v>60210</v>
      </c>
      <c r="D55" s="4" t="s">
        <v>58</v>
      </c>
      <c r="E55" s="95">
        <f>SUMIF('Grand Livre'!$F$10:$L$997,C55,'Grand Livre'!$K$10:$K$998)</f>
        <v>0</v>
      </c>
      <c r="F55" s="95">
        <f>SUMIF('Grand Livre'!$F$10:$L$997,C55,'Grand Livre'!L$10:L$998)</f>
        <v>0</v>
      </c>
      <c r="G55" s="95">
        <f t="shared" si="6"/>
        <v>0</v>
      </c>
    </row>
    <row r="56" spans="1:7" ht="12.75">
      <c r="A56" s="1" t="s">
        <v>53</v>
      </c>
      <c r="B56" s="2" t="s">
        <v>59</v>
      </c>
      <c r="C56" s="3" t="str">
        <f t="shared" si="5"/>
        <v>60220</v>
      </c>
      <c r="D56" s="4" t="s">
        <v>60</v>
      </c>
      <c r="E56" s="95">
        <f>SUMIF('Grand Livre'!$F$10:$L$997,C56,'Grand Livre'!$K$10:$K$998)</f>
        <v>0</v>
      </c>
      <c r="F56" s="95">
        <f>SUMIF('Grand Livre'!$F$10:$L$997,C56,'Grand Livre'!L$10:L$998)</f>
        <v>0</v>
      </c>
      <c r="G56" s="95">
        <f t="shared" si="6"/>
        <v>0</v>
      </c>
    </row>
    <row r="57" spans="1:7" ht="12.75">
      <c r="A57" s="1" t="s">
        <v>53</v>
      </c>
      <c r="B57" s="2" t="s">
        <v>61</v>
      </c>
      <c r="C57" s="3" t="str">
        <f t="shared" si="5"/>
        <v>60221</v>
      </c>
      <c r="D57" s="4" t="s">
        <v>62</v>
      </c>
      <c r="E57" s="95">
        <f>SUMIF('Grand Livre'!$F$10:$L$997,C57,'Grand Livre'!$K$10:$K$998)</f>
        <v>0</v>
      </c>
      <c r="F57" s="95">
        <f>SUMIF('Grand Livre'!$F$10:$L$997,C57,'Grand Livre'!L$10:L$998)</f>
        <v>0</v>
      </c>
      <c r="G57" s="95">
        <f t="shared" si="6"/>
        <v>0</v>
      </c>
    </row>
    <row r="58" spans="1:7" ht="12.75">
      <c r="A58" s="1" t="s">
        <v>53</v>
      </c>
      <c r="B58" s="2" t="s">
        <v>63</v>
      </c>
      <c r="C58" s="3" t="str">
        <f t="shared" si="5"/>
        <v>60222</v>
      </c>
      <c r="D58" s="4" t="s">
        <v>64</v>
      </c>
      <c r="E58" s="95">
        <f>SUMIF('Grand Livre'!$F$10:$L$997,C58,'Grand Livre'!$K$10:$K$998)</f>
        <v>0</v>
      </c>
      <c r="F58" s="95">
        <f>SUMIF('Grand Livre'!$F$10:$L$997,C58,'Grand Livre'!L$10:L$998)</f>
        <v>0</v>
      </c>
      <c r="G58" s="95">
        <f t="shared" si="6"/>
        <v>0</v>
      </c>
    </row>
    <row r="59" spans="1:7" ht="12.75">
      <c r="A59" s="1" t="s">
        <v>53</v>
      </c>
      <c r="B59" s="2" t="s">
        <v>65</v>
      </c>
      <c r="C59" s="3" t="str">
        <f t="shared" si="5"/>
        <v>60223</v>
      </c>
      <c r="D59" s="4" t="s">
        <v>66</v>
      </c>
      <c r="E59" s="95">
        <f>SUMIF('Grand Livre'!$F$10:$L$997,C59,'Grand Livre'!$K$10:$K$998)</f>
        <v>0</v>
      </c>
      <c r="F59" s="95">
        <f>SUMIF('Grand Livre'!$F$10:$L$997,C59,'Grand Livre'!L$10:L$998)</f>
        <v>0</v>
      </c>
      <c r="G59" s="95">
        <f t="shared" si="6"/>
        <v>0</v>
      </c>
    </row>
    <row r="60" spans="1:7" ht="12.75" hidden="1">
      <c r="A60" s="1" t="s">
        <v>53</v>
      </c>
      <c r="B60" s="2" t="s">
        <v>67</v>
      </c>
      <c r="C60" s="3" t="str">
        <f t="shared" si="5"/>
        <v>60224</v>
      </c>
      <c r="D60" s="4" t="s">
        <v>68</v>
      </c>
      <c r="E60" s="95">
        <f>SUMIF('Grand Livre'!$F$10:$L$997,C60,'Grand Livre'!$K$10:$K$998)</f>
        <v>0</v>
      </c>
      <c r="F60" s="95">
        <f>SUMIF('Grand Livre'!$F$10:$L$997,C60,'Grand Livre'!L$10:L$998)</f>
        <v>0</v>
      </c>
      <c r="G60" s="95">
        <f t="shared" si="6"/>
        <v>0</v>
      </c>
    </row>
    <row r="61" spans="1:7" ht="12.75">
      <c r="A61" s="1" t="s">
        <v>53</v>
      </c>
      <c r="B61" s="2" t="s">
        <v>69</v>
      </c>
      <c r="C61" s="3" t="str">
        <f t="shared" si="5"/>
        <v>60225</v>
      </c>
      <c r="D61" s="4" t="s">
        <v>70</v>
      </c>
      <c r="E61" s="95">
        <f>SUMIF('Grand Livre'!$F$10:$L$997,C61,'Grand Livre'!$K$10:$K$998)</f>
        <v>0</v>
      </c>
      <c r="F61" s="95">
        <f>SUMIF('Grand Livre'!$F$10:$L$997,C61,'Grand Livre'!L$10:L$998)</f>
        <v>0</v>
      </c>
      <c r="G61" s="95">
        <f t="shared" si="6"/>
        <v>0</v>
      </c>
    </row>
    <row r="62" spans="1:7" ht="12.75">
      <c r="A62" s="1" t="s">
        <v>53</v>
      </c>
      <c r="B62" s="2" t="s">
        <v>71</v>
      </c>
      <c r="C62" s="3" t="str">
        <f t="shared" si="5"/>
        <v>60300</v>
      </c>
      <c r="D62" s="4" t="s">
        <v>72</v>
      </c>
      <c r="E62" s="95">
        <f>SUMIF('Grand Livre'!$F$10:$L$997,C62,'Grand Livre'!$K$10:$K$998)</f>
        <v>0</v>
      </c>
      <c r="F62" s="95">
        <f>SUMIF('Grand Livre'!$F$10:$L$997,C62,'Grand Livre'!L$10:L$998)</f>
        <v>0</v>
      </c>
      <c r="G62" s="95">
        <f t="shared" si="6"/>
        <v>0</v>
      </c>
    </row>
    <row r="63" spans="1:7" ht="12.75">
      <c r="A63" s="1" t="s">
        <v>53</v>
      </c>
      <c r="B63" s="2" t="s">
        <v>73</v>
      </c>
      <c r="C63" s="3" t="str">
        <f t="shared" si="5"/>
        <v>60400</v>
      </c>
      <c r="D63" s="4" t="s">
        <v>74</v>
      </c>
      <c r="E63" s="95">
        <f>SUMIF('Grand Livre'!$F$10:$L$997,C63,'Grand Livre'!$K$10:$K$998)</f>
        <v>0</v>
      </c>
      <c r="F63" s="95">
        <f>SUMIF('Grand Livre'!$F$10:$L$997,C63,'Grand Livre'!L$10:L$998)</f>
        <v>0</v>
      </c>
      <c r="G63" s="95">
        <f t="shared" si="6"/>
        <v>0</v>
      </c>
    </row>
    <row r="64" spans="1:7" ht="12.75">
      <c r="A64" s="1" t="s">
        <v>53</v>
      </c>
      <c r="B64" s="2" t="s">
        <v>75</v>
      </c>
      <c r="C64" s="3" t="str">
        <f t="shared" si="5"/>
        <v>60500</v>
      </c>
      <c r="D64" s="4" t="s">
        <v>76</v>
      </c>
      <c r="E64" s="95">
        <f>SUMIF('Grand Livre'!$F$10:$L$997,C64,'Grand Livre'!$K$10:$K$998)</f>
        <v>0</v>
      </c>
      <c r="F64" s="95">
        <f>SUMIF('Grand Livre'!$F$10:$L$997,C64,'Grand Livre'!L$10:L$998)</f>
        <v>0</v>
      </c>
      <c r="G64" s="95">
        <f t="shared" si="6"/>
        <v>0</v>
      </c>
    </row>
    <row r="65" spans="1:7" ht="12.75">
      <c r="A65" s="1" t="s">
        <v>53</v>
      </c>
      <c r="B65" s="2" t="s">
        <v>39</v>
      </c>
      <c r="C65" s="3" t="str">
        <f t="shared" si="5"/>
        <v>60600</v>
      </c>
      <c r="D65" s="4" t="s">
        <v>78</v>
      </c>
      <c r="E65" s="95">
        <f>SUMIF('Grand Livre'!$F$10:$L$997,C65,'Grand Livre'!$K$10:$K$998)</f>
        <v>0</v>
      </c>
      <c r="F65" s="95">
        <f>SUMIF('Grand Livre'!$F$10:$L$997,C65,'Grand Livre'!L$10:L$998)</f>
        <v>0</v>
      </c>
      <c r="G65" s="95">
        <f t="shared" si="6"/>
        <v>0</v>
      </c>
    </row>
    <row r="66" spans="1:7" ht="12.75">
      <c r="A66" s="1" t="s">
        <v>53</v>
      </c>
      <c r="B66" s="2" t="s">
        <v>79</v>
      </c>
      <c r="C66" s="3" t="str">
        <f t="shared" si="5"/>
        <v>60610</v>
      </c>
      <c r="D66" s="4" t="s">
        <v>80</v>
      </c>
      <c r="E66" s="95">
        <f>SUMIF('Grand Livre'!$F$10:$L$997,C66,'Grand Livre'!$K$10:$K$998)</f>
        <v>0</v>
      </c>
      <c r="F66" s="95">
        <f>SUMIF('Grand Livre'!$F$10:$L$997,C66,'Grand Livre'!L$10:L$998)</f>
        <v>0</v>
      </c>
      <c r="G66" s="95">
        <f t="shared" si="6"/>
        <v>0</v>
      </c>
    </row>
    <row r="67" spans="1:7" ht="12.75">
      <c r="A67" s="1" t="s">
        <v>53</v>
      </c>
      <c r="B67" s="2" t="s">
        <v>82</v>
      </c>
      <c r="C67" s="3" t="str">
        <f t="shared" si="5"/>
        <v>60630</v>
      </c>
      <c r="D67" s="4" t="s">
        <v>83</v>
      </c>
      <c r="E67" s="95">
        <f>SUMIF('Grand Livre'!$F$10:$L$997,C67,'Grand Livre'!$K$10:$K$998)</f>
        <v>0</v>
      </c>
      <c r="F67" s="95">
        <f>SUMIF('Grand Livre'!$F$10:$L$997,C67,'Grand Livre'!L$10:L$998)</f>
        <v>0</v>
      </c>
      <c r="G67" s="95">
        <f t="shared" si="6"/>
        <v>0</v>
      </c>
    </row>
    <row r="68" spans="1:7" ht="12.75">
      <c r="A68" s="1" t="s">
        <v>53</v>
      </c>
      <c r="B68" s="2" t="s">
        <v>84</v>
      </c>
      <c r="C68" s="3" t="str">
        <f t="shared" si="5"/>
        <v>60640</v>
      </c>
      <c r="D68" s="4" t="s">
        <v>85</v>
      </c>
      <c r="E68" s="95">
        <f>SUMIF('Grand Livre'!$F$10:$L$997,C68,'Grand Livre'!$K$10:$K$998)</f>
        <v>0</v>
      </c>
      <c r="F68" s="95">
        <f>SUMIF('Grand Livre'!$F$10:$L$997,C68,'Grand Livre'!L$10:L$998)</f>
        <v>0</v>
      </c>
      <c r="G68" s="95">
        <f t="shared" si="6"/>
        <v>0</v>
      </c>
    </row>
    <row r="69" spans="1:7" ht="12.75" hidden="1">
      <c r="A69" s="1" t="s">
        <v>53</v>
      </c>
      <c r="B69" s="2" t="s">
        <v>86</v>
      </c>
      <c r="C69" s="3" t="str">
        <f t="shared" si="5"/>
        <v>60650</v>
      </c>
      <c r="D69" s="4" t="s">
        <v>87</v>
      </c>
      <c r="E69" s="95">
        <f>SUMIF('Grand Livre'!$F$10:$L$997,C69,'Grand Livre'!$K$10:$K$998)</f>
        <v>0</v>
      </c>
      <c r="F69" s="95">
        <f>SUMIF('Grand Livre'!$F$10:$L$997,C69,'Grand Livre'!L$10:L$998)</f>
        <v>0</v>
      </c>
      <c r="G69" s="95">
        <f t="shared" si="6"/>
        <v>0</v>
      </c>
    </row>
    <row r="70" spans="1:7" ht="12.75" hidden="1">
      <c r="A70" s="1" t="s">
        <v>53</v>
      </c>
      <c r="B70" s="2" t="s">
        <v>88</v>
      </c>
      <c r="C70" s="3" t="str">
        <f t="shared" si="5"/>
        <v>60680</v>
      </c>
      <c r="D70" s="4" t="s">
        <v>89</v>
      </c>
      <c r="E70" s="95">
        <f>SUMIF('Grand Livre'!$F$10:$L$997,C70,'Grand Livre'!$K$10:$K$998)</f>
        <v>0</v>
      </c>
      <c r="F70" s="95">
        <f>SUMIF('Grand Livre'!$F$10:$L$997,C70,'Grand Livre'!L$10:L$998)</f>
        <v>0</v>
      </c>
      <c r="G70" s="95">
        <f t="shared" si="6"/>
        <v>0</v>
      </c>
    </row>
    <row r="71" spans="1:7" ht="12.75" hidden="1">
      <c r="A71" s="1" t="s">
        <v>53</v>
      </c>
      <c r="B71" s="2" t="s">
        <v>41</v>
      </c>
      <c r="C71" s="3" t="str">
        <f t="shared" si="5"/>
        <v>60700</v>
      </c>
      <c r="D71" s="4" t="s">
        <v>90</v>
      </c>
      <c r="E71" s="95">
        <f>SUMIF('Grand Livre'!$F$10:$L$997,C71,'Grand Livre'!$K$10:$K$998)</f>
        <v>0</v>
      </c>
      <c r="F71" s="95">
        <f>SUMIF('Grand Livre'!$F$10:$L$997,C71,'Grand Livre'!L$10:L$998)</f>
        <v>0</v>
      </c>
      <c r="G71" s="95">
        <f t="shared" si="6"/>
        <v>0</v>
      </c>
    </row>
    <row r="72" spans="1:7" ht="12.75" hidden="1">
      <c r="A72" s="1" t="s">
        <v>53</v>
      </c>
      <c r="B72" s="2" t="s">
        <v>91</v>
      </c>
      <c r="C72" s="3" t="str">
        <f t="shared" si="5"/>
        <v>60800</v>
      </c>
      <c r="D72" s="4" t="s">
        <v>92</v>
      </c>
      <c r="E72" s="95">
        <f>SUMIF('Grand Livre'!$F$10:$L$997,C72,'Grand Livre'!$K$10:$K$998)</f>
        <v>0</v>
      </c>
      <c r="F72" s="95">
        <f>SUMIF('Grand Livre'!$F$10:$L$997,C72,'Grand Livre'!L$10:L$998)</f>
        <v>0</v>
      </c>
      <c r="G72" s="95">
        <f t="shared" si="6"/>
        <v>0</v>
      </c>
    </row>
    <row r="73" spans="1:7" ht="12.75">
      <c r="A73" s="1" t="s">
        <v>53</v>
      </c>
      <c r="B73" s="2" t="s">
        <v>93</v>
      </c>
      <c r="C73" s="3" t="str">
        <f t="shared" si="5"/>
        <v>60900</v>
      </c>
      <c r="D73" s="4" t="s">
        <v>94</v>
      </c>
      <c r="E73" s="95">
        <f>SUMIF('Grand Livre'!$F$10:$L$997,C73,'Grand Livre'!$K$10:$K$998)</f>
        <v>0</v>
      </c>
      <c r="F73" s="95">
        <f>SUMIF('Grand Livre'!$F$10:$L$997,C73,'Grand Livre'!L$10:L$998)</f>
        <v>0</v>
      </c>
      <c r="G73" s="95">
        <f t="shared" si="6"/>
        <v>0</v>
      </c>
    </row>
    <row r="74" spans="1:7" s="105" customFormat="1" ht="12.75">
      <c r="A74" s="104">
        <v>61</v>
      </c>
      <c r="B74" s="294" t="s">
        <v>530</v>
      </c>
      <c r="C74" s="3" t="str">
        <f t="shared" si="5"/>
        <v>61-</v>
      </c>
      <c r="D74" s="295" t="s">
        <v>797</v>
      </c>
      <c r="E74" s="107">
        <f>SUM(E75:E100)</f>
        <v>0</v>
      </c>
      <c r="F74" s="107">
        <f>SUM(F75:F100)</f>
        <v>0</v>
      </c>
      <c r="G74" s="107">
        <f>SUM(G75:G100)</f>
        <v>0</v>
      </c>
    </row>
    <row r="75" spans="1:7" s="105" customFormat="1" ht="12.75">
      <c r="A75" s="283">
        <v>61</v>
      </c>
      <c r="B75" s="2" t="s">
        <v>6</v>
      </c>
      <c r="C75" s="3" t="str">
        <f aca="true" t="shared" si="7" ref="C75:C101">CONCATENATE(A75,B75)</f>
        <v>61000</v>
      </c>
      <c r="D75" s="284" t="s">
        <v>532</v>
      </c>
      <c r="E75" s="285">
        <f>SUMIF('Grand Livre'!$F$10:$L$997,C75,'Grand Livre'!$K$10:$K$998)</f>
        <v>0</v>
      </c>
      <c r="F75" s="285">
        <f>SUMIF('Grand Livre'!$F$10:$L$997,C75,'Grand Livre'!L$10:L$998)</f>
        <v>0</v>
      </c>
      <c r="G75" s="285">
        <f t="shared" si="6"/>
        <v>0</v>
      </c>
    </row>
    <row r="76" spans="1:7" ht="12.75">
      <c r="A76" s="1" t="s">
        <v>96</v>
      </c>
      <c r="B76" s="2" t="s">
        <v>29</v>
      </c>
      <c r="C76" s="3" t="str">
        <f t="shared" si="7"/>
        <v>61100</v>
      </c>
      <c r="D76" s="4" t="s">
        <v>97</v>
      </c>
      <c r="E76" s="95">
        <f>SUMIF('Grand Livre'!$F$10:$L$997,C76,'Grand Livre'!$K$10:$K$998)</f>
        <v>0</v>
      </c>
      <c r="F76" s="95">
        <f>SUMIF('Grand Livre'!$F$10:$L$997,C76,'Grand Livre'!L$10:L$998)</f>
        <v>0</v>
      </c>
      <c r="G76" s="95">
        <f t="shared" si="6"/>
        <v>0</v>
      </c>
    </row>
    <row r="77" spans="1:7" ht="12.75">
      <c r="A77" s="1" t="s">
        <v>96</v>
      </c>
      <c r="B77" s="2" t="s">
        <v>55</v>
      </c>
      <c r="C77" s="3" t="str">
        <f t="shared" si="7"/>
        <v>61200</v>
      </c>
      <c r="D77" s="4" t="s">
        <v>99</v>
      </c>
      <c r="E77" s="95">
        <f>SUMIF('Grand Livre'!$F$10:$L$997,C77,'Grand Livre'!$K$10:$K$998)</f>
        <v>0</v>
      </c>
      <c r="F77" s="95">
        <f>SUMIF('Grand Livre'!$F$10:$L$997,C77,'Grand Livre'!L$10:L$998)</f>
        <v>0</v>
      </c>
      <c r="G77" s="95">
        <f t="shared" si="6"/>
        <v>0</v>
      </c>
    </row>
    <row r="78" spans="1:7" ht="12.75" hidden="1">
      <c r="A78" s="1" t="s">
        <v>96</v>
      </c>
      <c r="B78" s="2" t="s">
        <v>100</v>
      </c>
      <c r="C78" s="3" t="str">
        <f t="shared" si="7"/>
        <v>61250</v>
      </c>
      <c r="D78" s="4" t="s">
        <v>101</v>
      </c>
      <c r="E78" s="95">
        <f>SUMIF('Grand Livre'!$F$10:$L$997,C78,'Grand Livre'!$K$10:$K$998)</f>
        <v>0</v>
      </c>
      <c r="F78" s="95">
        <f>SUMIF('Grand Livre'!$F$10:$L$997,C78,'Grand Livre'!L$10:L$998)</f>
        <v>0</v>
      </c>
      <c r="G78" s="95">
        <f t="shared" si="6"/>
        <v>0</v>
      </c>
    </row>
    <row r="79" spans="1:7" ht="12.75">
      <c r="A79" s="1" t="s">
        <v>96</v>
      </c>
      <c r="B79" s="2" t="s">
        <v>71</v>
      </c>
      <c r="C79" s="3" t="str">
        <f t="shared" si="7"/>
        <v>61300</v>
      </c>
      <c r="D79" s="4" t="s">
        <v>102</v>
      </c>
      <c r="E79" s="95">
        <f>SUMIF('Grand Livre'!$F$10:$L$997,C79,'Grand Livre'!$K$10:$K$998)</f>
        <v>0</v>
      </c>
      <c r="F79" s="95">
        <f>SUMIF('Grand Livre'!$F$10:$L$997,C79,'Grand Livre'!L$10:L$998)</f>
        <v>0</v>
      </c>
      <c r="G79" s="95">
        <f t="shared" si="6"/>
        <v>0</v>
      </c>
    </row>
    <row r="80" spans="1:7" ht="12.75">
      <c r="A80" s="1" t="s">
        <v>96</v>
      </c>
      <c r="B80" s="2" t="s">
        <v>104</v>
      </c>
      <c r="C80" s="3" t="str">
        <f t="shared" si="7"/>
        <v>61320</v>
      </c>
      <c r="D80" s="4" t="s">
        <v>105</v>
      </c>
      <c r="E80" s="95">
        <f>SUMIF('Grand Livre'!$F$10:$L$997,C80,'Grand Livre'!$K$10:$K$998)</f>
        <v>0</v>
      </c>
      <c r="F80" s="95">
        <f>SUMIF('Grand Livre'!$F$10:$L$997,C80,'Grand Livre'!L$10:L$998)</f>
        <v>0</v>
      </c>
      <c r="G80" s="95">
        <f t="shared" si="6"/>
        <v>0</v>
      </c>
    </row>
    <row r="81" spans="1:7" ht="12.75">
      <c r="A81" s="1" t="s">
        <v>96</v>
      </c>
      <c r="B81" s="2" t="s">
        <v>107</v>
      </c>
      <c r="C81" s="3" t="str">
        <f t="shared" si="7"/>
        <v>61350</v>
      </c>
      <c r="D81" s="4" t="s">
        <v>108</v>
      </c>
      <c r="E81" s="95">
        <f>SUMIF('Grand Livre'!$F$10:$L$997,C81,'Grand Livre'!$K$10:$K$998)</f>
        <v>0</v>
      </c>
      <c r="F81" s="95">
        <f>SUMIF('Grand Livre'!$F$10:$L$997,C81,'Grand Livre'!L$10:L$998)</f>
        <v>0</v>
      </c>
      <c r="G81" s="95">
        <f t="shared" si="6"/>
        <v>0</v>
      </c>
    </row>
    <row r="82" spans="1:7" ht="12.75">
      <c r="A82" s="1" t="s">
        <v>96</v>
      </c>
      <c r="B82" s="2" t="s">
        <v>110</v>
      </c>
      <c r="C82" s="3" t="str">
        <f t="shared" si="7"/>
        <v>61360</v>
      </c>
      <c r="D82" s="4" t="s">
        <v>111</v>
      </c>
      <c r="E82" s="95">
        <f>SUMIF('Grand Livre'!$F$10:$L$997,C82,'Grand Livre'!$K$10:$K$998)</f>
        <v>0</v>
      </c>
      <c r="F82" s="95">
        <f>SUMIF('Grand Livre'!$F$10:$L$997,C82,'Grand Livre'!L$10:L$998)</f>
        <v>0</v>
      </c>
      <c r="G82" s="95">
        <f t="shared" si="6"/>
        <v>0</v>
      </c>
    </row>
    <row r="83" spans="1:7" ht="12.75">
      <c r="A83" s="1" t="s">
        <v>96</v>
      </c>
      <c r="B83" s="2" t="s">
        <v>73</v>
      </c>
      <c r="C83" s="3" t="str">
        <f t="shared" si="7"/>
        <v>61400</v>
      </c>
      <c r="D83" s="4" t="s">
        <v>112</v>
      </c>
      <c r="E83" s="95">
        <f>SUMIF('Grand Livre'!$F$10:$L$997,C83,'Grand Livre'!$K$10:$K$998)</f>
        <v>0</v>
      </c>
      <c r="F83" s="95">
        <f>SUMIF('Grand Livre'!$F$10:$L$997,C83,'Grand Livre'!L$10:L$998)</f>
        <v>0</v>
      </c>
      <c r="G83" s="95">
        <f t="shared" si="6"/>
        <v>0</v>
      </c>
    </row>
    <row r="84" spans="1:7" ht="12.75">
      <c r="A84" s="1" t="s">
        <v>96</v>
      </c>
      <c r="B84" s="2" t="s">
        <v>75</v>
      </c>
      <c r="C84" s="3" t="str">
        <f t="shared" si="7"/>
        <v>61500</v>
      </c>
      <c r="D84" s="4" t="s">
        <v>113</v>
      </c>
      <c r="E84" s="95">
        <f>SUMIF('Grand Livre'!$F$10:$L$997,C84,'Grand Livre'!$K$10:$K$998)</f>
        <v>0</v>
      </c>
      <c r="F84" s="95">
        <f>SUMIF('Grand Livre'!$F$10:$L$997,C84,'Grand Livre'!L$10:L$998)</f>
        <v>0</v>
      </c>
      <c r="G84" s="95">
        <f t="shared" si="6"/>
        <v>0</v>
      </c>
    </row>
    <row r="85" spans="1:7" ht="12.75" hidden="1">
      <c r="A85" s="1" t="s">
        <v>96</v>
      </c>
      <c r="B85" s="2" t="s">
        <v>114</v>
      </c>
      <c r="C85" s="3" t="str">
        <f t="shared" si="7"/>
        <v>61520</v>
      </c>
      <c r="D85" s="4" t="s">
        <v>115</v>
      </c>
      <c r="E85" s="95">
        <f>SUMIF('Grand Livre'!$F$10:$L$997,C85,'Grand Livre'!$K$10:$K$998)</f>
        <v>0</v>
      </c>
      <c r="F85" s="95">
        <f>SUMIF('Grand Livre'!$F$10:$L$997,C85,'Grand Livre'!L$10:L$998)</f>
        <v>0</v>
      </c>
      <c r="G85" s="95">
        <f t="shared" si="6"/>
        <v>0</v>
      </c>
    </row>
    <row r="86" spans="1:7" ht="12.75" hidden="1">
      <c r="A86" s="1" t="s">
        <v>96</v>
      </c>
      <c r="B86" s="2" t="s">
        <v>116</v>
      </c>
      <c r="C86" s="3" t="str">
        <f t="shared" si="7"/>
        <v>61550</v>
      </c>
      <c r="D86" s="4" t="s">
        <v>117</v>
      </c>
      <c r="E86" s="95">
        <f>SUMIF('Grand Livre'!$F$10:$L$997,C86,'Grand Livre'!$K$10:$K$998)</f>
        <v>0</v>
      </c>
      <c r="F86" s="95">
        <f>SUMIF('Grand Livre'!$F$10:$L$997,C86,'Grand Livre'!L$10:L$998)</f>
        <v>0</v>
      </c>
      <c r="G86" s="95">
        <f t="shared" si="6"/>
        <v>0</v>
      </c>
    </row>
    <row r="87" spans="1:7" ht="12.75">
      <c r="A87" s="1" t="s">
        <v>96</v>
      </c>
      <c r="B87" s="2" t="s">
        <v>118</v>
      </c>
      <c r="C87" s="3" t="str">
        <f t="shared" si="7"/>
        <v>61560</v>
      </c>
      <c r="D87" s="4" t="s">
        <v>119</v>
      </c>
      <c r="E87" s="95">
        <f>SUMIF('Grand Livre'!$F$10:$L$997,C87,'Grand Livre'!$K$10:$K$998)</f>
        <v>0</v>
      </c>
      <c r="F87" s="95">
        <f>SUMIF('Grand Livre'!$F$10:$L$997,C87,'Grand Livre'!L$10:L$998)</f>
        <v>0</v>
      </c>
      <c r="G87" s="95">
        <f t="shared" si="6"/>
        <v>0</v>
      </c>
    </row>
    <row r="88" spans="1:7" ht="12.75">
      <c r="A88" s="1" t="s">
        <v>96</v>
      </c>
      <c r="B88" s="2" t="s">
        <v>39</v>
      </c>
      <c r="C88" s="3" t="str">
        <f t="shared" si="7"/>
        <v>61600</v>
      </c>
      <c r="D88" s="4" t="s">
        <v>120</v>
      </c>
      <c r="E88" s="95">
        <f>SUMIF('Grand Livre'!$F$10:$L$997,C88,'Grand Livre'!$K$10:$K$998)</f>
        <v>0</v>
      </c>
      <c r="F88" s="95">
        <f>SUMIF('Grand Livre'!$F$10:$L$997,C88,'Grand Livre'!L$10:L$998)</f>
        <v>0</v>
      </c>
      <c r="G88" s="95">
        <f t="shared" si="6"/>
        <v>0</v>
      </c>
    </row>
    <row r="89" spans="1:7" ht="12.75" hidden="1">
      <c r="A89" s="1" t="s">
        <v>96</v>
      </c>
      <c r="B89" s="2" t="s">
        <v>79</v>
      </c>
      <c r="C89" s="3" t="str">
        <f t="shared" si="7"/>
        <v>61610</v>
      </c>
      <c r="D89" s="4" t="s">
        <v>121</v>
      </c>
      <c r="E89" s="95">
        <f>SUMIF('Grand Livre'!$F$10:$L$997,C89,'Grand Livre'!$K$10:$K$998)</f>
        <v>0</v>
      </c>
      <c r="F89" s="95">
        <f>SUMIF('Grand Livre'!$F$10:$L$997,C89,'Grand Livre'!L$10:L$998)</f>
        <v>0</v>
      </c>
      <c r="G89" s="95">
        <f t="shared" si="6"/>
        <v>0</v>
      </c>
    </row>
    <row r="90" spans="1:7" ht="12.75" hidden="1">
      <c r="A90" s="1" t="s">
        <v>96</v>
      </c>
      <c r="B90" s="2" t="s">
        <v>122</v>
      </c>
      <c r="C90" s="3" t="str">
        <f t="shared" si="7"/>
        <v>61620</v>
      </c>
      <c r="D90" s="4" t="s">
        <v>123</v>
      </c>
      <c r="E90" s="95">
        <f>SUMIF('Grand Livre'!$F$10:$L$997,C90,'Grand Livre'!$K$10:$K$998)</f>
        <v>0</v>
      </c>
      <c r="F90" s="95">
        <f>SUMIF('Grand Livre'!$F$10:$L$997,C90,'Grand Livre'!L$10:L$998)</f>
        <v>0</v>
      </c>
      <c r="G90" s="95">
        <f t="shared" si="6"/>
        <v>0</v>
      </c>
    </row>
    <row r="91" spans="1:7" ht="12.75" hidden="1">
      <c r="A91" s="1" t="s">
        <v>96</v>
      </c>
      <c r="B91" s="2" t="s">
        <v>82</v>
      </c>
      <c r="C91" s="3" t="str">
        <f t="shared" si="7"/>
        <v>61630</v>
      </c>
      <c r="D91" s="4" t="s">
        <v>124</v>
      </c>
      <c r="E91" s="95">
        <f>SUMIF('Grand Livre'!$F$10:$L$997,C91,'Grand Livre'!$K$10:$K$998)</f>
        <v>0</v>
      </c>
      <c r="F91" s="95">
        <f>SUMIF('Grand Livre'!$F$10:$L$997,C91,'Grand Livre'!L$10:L$998)</f>
        <v>0</v>
      </c>
      <c r="G91" s="95">
        <f t="shared" si="6"/>
        <v>0</v>
      </c>
    </row>
    <row r="92" spans="1:7" ht="12.75" hidden="1">
      <c r="A92" s="1" t="s">
        <v>96</v>
      </c>
      <c r="B92" s="2" t="s">
        <v>84</v>
      </c>
      <c r="C92" s="3" t="str">
        <f t="shared" si="7"/>
        <v>61640</v>
      </c>
      <c r="D92" s="4" t="s">
        <v>125</v>
      </c>
      <c r="E92" s="95">
        <f>SUMIF('Grand Livre'!$F$10:$L$997,C92,'Grand Livre'!$K$10:$K$998)</f>
        <v>0</v>
      </c>
      <c r="F92" s="95">
        <f>SUMIF('Grand Livre'!$F$10:$L$997,C92,'Grand Livre'!L$10:L$998)</f>
        <v>0</v>
      </c>
      <c r="G92" s="95">
        <f t="shared" si="6"/>
        <v>0</v>
      </c>
    </row>
    <row r="93" spans="1:7" ht="12.75" hidden="1">
      <c r="A93" s="1" t="s">
        <v>96</v>
      </c>
      <c r="B93" s="2" t="s">
        <v>86</v>
      </c>
      <c r="C93" s="3" t="str">
        <f t="shared" si="7"/>
        <v>61650</v>
      </c>
      <c r="D93" s="4" t="s">
        <v>126</v>
      </c>
      <c r="E93" s="95">
        <f>SUMIF('Grand Livre'!$F$10:$L$997,C93,'Grand Livre'!$K$10:$K$998)</f>
        <v>0</v>
      </c>
      <c r="F93" s="95">
        <f>SUMIF('Grand Livre'!$F$10:$L$997,C93,'Grand Livre'!L$10:L$998)</f>
        <v>0</v>
      </c>
      <c r="G93" s="95">
        <f t="shared" si="6"/>
        <v>0</v>
      </c>
    </row>
    <row r="94" spans="1:7" ht="12.75" hidden="1">
      <c r="A94" s="1" t="s">
        <v>96</v>
      </c>
      <c r="B94" s="2" t="s">
        <v>88</v>
      </c>
      <c r="C94" s="3" t="str">
        <f t="shared" si="7"/>
        <v>61680</v>
      </c>
      <c r="D94" s="4" t="s">
        <v>127</v>
      </c>
      <c r="E94" s="95">
        <f>SUMIF('Grand Livre'!$F$10:$L$997,C94,'Grand Livre'!$K$10:$K$998)</f>
        <v>0</v>
      </c>
      <c r="F94" s="95">
        <f>SUMIF('Grand Livre'!$F$10:$L$997,C94,'Grand Livre'!L$10:L$998)</f>
        <v>0</v>
      </c>
      <c r="G94" s="95">
        <f t="shared" si="6"/>
        <v>0</v>
      </c>
    </row>
    <row r="95" spans="1:7" ht="12.75" hidden="1">
      <c r="A95" s="1" t="s">
        <v>96</v>
      </c>
      <c r="B95" s="2" t="s">
        <v>41</v>
      </c>
      <c r="C95" s="3" t="str">
        <f t="shared" si="7"/>
        <v>61700</v>
      </c>
      <c r="D95" s="4" t="s">
        <v>128</v>
      </c>
      <c r="E95" s="95">
        <f>SUMIF('Grand Livre'!$F$10:$L$997,C95,'Grand Livre'!$K$10:$K$998)</f>
        <v>0</v>
      </c>
      <c r="F95" s="95">
        <f>SUMIF('Grand Livre'!$F$10:$L$997,C95,'Grand Livre'!L$10:L$998)</f>
        <v>0</v>
      </c>
      <c r="G95" s="95">
        <f t="shared" si="6"/>
        <v>0</v>
      </c>
    </row>
    <row r="96" spans="1:7" ht="12.75">
      <c r="A96" s="1" t="s">
        <v>96</v>
      </c>
      <c r="B96" s="2" t="s">
        <v>91</v>
      </c>
      <c r="C96" s="3" t="str">
        <f t="shared" si="7"/>
        <v>61800</v>
      </c>
      <c r="D96" s="4" t="s">
        <v>129</v>
      </c>
      <c r="E96" s="95">
        <f>SUMIF('Grand Livre'!$F$10:$L$997,C96,'Grand Livre'!$K$10:$K$998)</f>
        <v>0</v>
      </c>
      <c r="F96" s="95">
        <f>SUMIF('Grand Livre'!$F$10:$L$997,C96,'Grand Livre'!L$10:L$998)</f>
        <v>0</v>
      </c>
      <c r="G96" s="95">
        <f t="shared" si="6"/>
        <v>0</v>
      </c>
    </row>
    <row r="97" spans="1:7" ht="12.75">
      <c r="A97" s="1" t="s">
        <v>96</v>
      </c>
      <c r="B97" s="2" t="s">
        <v>130</v>
      </c>
      <c r="C97" s="3" t="str">
        <f t="shared" si="7"/>
        <v>61810</v>
      </c>
      <c r="D97" s="4" t="s">
        <v>131</v>
      </c>
      <c r="E97" s="95">
        <f>SUMIF('Grand Livre'!$F$10:$L$997,C97,'Grand Livre'!$K$10:$K$998)</f>
        <v>0</v>
      </c>
      <c r="F97" s="95">
        <f>SUMIF('Grand Livre'!$F$10:$L$997,C97,'Grand Livre'!L$10:L$998)</f>
        <v>0</v>
      </c>
      <c r="G97" s="95">
        <f t="shared" si="6"/>
        <v>0</v>
      </c>
    </row>
    <row r="98" spans="1:7" ht="12.75">
      <c r="A98" s="1" t="s">
        <v>96</v>
      </c>
      <c r="B98" s="2" t="s">
        <v>132</v>
      </c>
      <c r="C98" s="3" t="str">
        <f t="shared" si="7"/>
        <v>61830</v>
      </c>
      <c r="D98" s="4" t="s">
        <v>133</v>
      </c>
      <c r="E98" s="95">
        <f>SUMIF('Grand Livre'!$F$10:$L$997,C98,'Grand Livre'!$K$10:$K$998)</f>
        <v>0</v>
      </c>
      <c r="F98" s="95">
        <f>SUMIF('Grand Livre'!$F$10:$L$997,C98,'Grand Livre'!L$10:L$998)</f>
        <v>0</v>
      </c>
      <c r="G98" s="95">
        <f t="shared" si="6"/>
        <v>0</v>
      </c>
    </row>
    <row r="99" spans="1:7" ht="12.75">
      <c r="A99" s="1" t="s">
        <v>96</v>
      </c>
      <c r="B99" s="2" t="s">
        <v>134</v>
      </c>
      <c r="C99" s="3" t="str">
        <f t="shared" si="7"/>
        <v>61850</v>
      </c>
      <c r="D99" s="4" t="s">
        <v>135</v>
      </c>
      <c r="E99" s="95">
        <f>SUMIF('Grand Livre'!$F$10:$L$997,C99,'Grand Livre'!$K$10:$K$998)</f>
        <v>0</v>
      </c>
      <c r="F99" s="95">
        <f>SUMIF('Grand Livre'!$F$10:$L$997,C99,'Grand Livre'!L$10:L$998)</f>
        <v>0</v>
      </c>
      <c r="G99" s="95">
        <f t="shared" si="6"/>
        <v>0</v>
      </c>
    </row>
    <row r="100" spans="1:7" ht="12.75">
      <c r="A100" s="1" t="s">
        <v>96</v>
      </c>
      <c r="B100" s="2" t="s">
        <v>93</v>
      </c>
      <c r="C100" s="3" t="str">
        <f t="shared" si="7"/>
        <v>61900</v>
      </c>
      <c r="D100" s="4" t="s">
        <v>136</v>
      </c>
      <c r="E100" s="95">
        <f>SUMIF('Grand Livre'!$F$10:$L$997,C100,'Grand Livre'!$K$10:$K$998)</f>
        <v>0</v>
      </c>
      <c r="F100" s="95">
        <f>SUMIF('Grand Livre'!$F$10:$L$997,C100,'Grand Livre'!L$10:L$998)</f>
        <v>0</v>
      </c>
      <c r="G100" s="95">
        <f t="shared" si="6"/>
        <v>0</v>
      </c>
    </row>
    <row r="101" spans="1:7" s="105" customFormat="1" ht="12.75">
      <c r="A101" s="104" t="s">
        <v>137</v>
      </c>
      <c r="B101" s="294" t="s">
        <v>530</v>
      </c>
      <c r="C101" s="3" t="str">
        <f t="shared" si="7"/>
        <v>62-</v>
      </c>
      <c r="D101" s="295" t="s">
        <v>798</v>
      </c>
      <c r="E101" s="107">
        <f>SUM(E102:E131)</f>
        <v>0</v>
      </c>
      <c r="F101" s="107">
        <f>SUM(F102:F131)</f>
        <v>0</v>
      </c>
      <c r="G101" s="107">
        <f>SUM(G102:G131)</f>
        <v>0</v>
      </c>
    </row>
    <row r="102" spans="1:7" s="105" customFormat="1" ht="12.75">
      <c r="A102" s="283" t="s">
        <v>137</v>
      </c>
      <c r="B102" s="2" t="s">
        <v>6</v>
      </c>
      <c r="C102" s="3" t="str">
        <f aca="true" t="shared" si="8" ref="C102:C167">CONCATENATE(A102,B102)</f>
        <v>62000</v>
      </c>
      <c r="D102" s="284" t="s">
        <v>533</v>
      </c>
      <c r="E102" s="285">
        <f>SUMIF('Grand Livre'!$F$10:$L$997,C102,'Grand Livre'!$K$10:$K$998)</f>
        <v>0</v>
      </c>
      <c r="F102" s="285">
        <f>SUMIF('Grand Livre'!$F$10:$L$997,C102,'Grand Livre'!L$10:L$998)</f>
        <v>0</v>
      </c>
      <c r="G102" s="285">
        <f t="shared" si="6"/>
        <v>0</v>
      </c>
    </row>
    <row r="103" spans="1:7" ht="12.75">
      <c r="A103" s="1" t="s">
        <v>137</v>
      </c>
      <c r="B103" s="2" t="s">
        <v>29</v>
      </c>
      <c r="C103" s="3" t="str">
        <f t="shared" si="8"/>
        <v>62100</v>
      </c>
      <c r="D103" s="4" t="s">
        <v>139</v>
      </c>
      <c r="E103" s="95">
        <f>SUMIF('Grand Livre'!$F$10:$L$997,C103,'Grand Livre'!$K$10:$K$998)</f>
        <v>0</v>
      </c>
      <c r="F103" s="95">
        <f>SUMIF('Grand Livre'!$F$10:$L$997,C103,'Grand Livre'!L$10:L$998)</f>
        <v>0</v>
      </c>
      <c r="G103" s="95">
        <f t="shared" si="6"/>
        <v>0</v>
      </c>
    </row>
    <row r="104" spans="1:7" ht="12.75">
      <c r="A104" s="1" t="s">
        <v>137</v>
      </c>
      <c r="B104" s="2" t="s">
        <v>140</v>
      </c>
      <c r="C104" s="3" t="str">
        <f t="shared" si="8"/>
        <v>62110</v>
      </c>
      <c r="D104" s="4" t="s">
        <v>141</v>
      </c>
      <c r="E104" s="95">
        <f>SUMIF('Grand Livre'!$F$10:$L$997,C104,'Grand Livre'!$K$10:$K$998)</f>
        <v>0</v>
      </c>
      <c r="F104" s="95">
        <f>SUMIF('Grand Livre'!$F$10:$L$997,C104,'Grand Livre'!L$10:L$998)</f>
        <v>0</v>
      </c>
      <c r="G104" s="95">
        <f t="shared" si="6"/>
        <v>0</v>
      </c>
    </row>
    <row r="105" spans="1:7" ht="12.75">
      <c r="A105" s="1" t="s">
        <v>137</v>
      </c>
      <c r="B105" s="2" t="s">
        <v>142</v>
      </c>
      <c r="C105" s="3" t="str">
        <f t="shared" si="8"/>
        <v>62140</v>
      </c>
      <c r="D105" s="4" t="s">
        <v>143</v>
      </c>
      <c r="E105" s="95">
        <f>SUMIF('Grand Livre'!$F$10:$L$997,C105,'Grand Livre'!$K$10:$K$998)</f>
        <v>0</v>
      </c>
      <c r="F105" s="95">
        <f>SUMIF('Grand Livre'!$F$10:$L$997,C105,'Grand Livre'!L$10:L$998)</f>
        <v>0</v>
      </c>
      <c r="G105" s="95">
        <f t="shared" si="6"/>
        <v>0</v>
      </c>
    </row>
    <row r="106" spans="1:7" ht="12.75">
      <c r="A106" s="1" t="s">
        <v>137</v>
      </c>
      <c r="B106" s="2" t="s">
        <v>55</v>
      </c>
      <c r="C106" s="3" t="str">
        <f t="shared" si="8"/>
        <v>62200</v>
      </c>
      <c r="D106" s="4" t="s">
        <v>144</v>
      </c>
      <c r="E106" s="95">
        <f>SUMIF('Grand Livre'!$F$10:$L$997,C106,'Grand Livre'!$K$10:$K$998)</f>
        <v>0</v>
      </c>
      <c r="F106" s="95">
        <f>SUMIF('Grand Livre'!$F$10:$L$997,C106,'Grand Livre'!L$10:L$998)</f>
        <v>0</v>
      </c>
      <c r="G106" s="95">
        <f t="shared" si="6"/>
        <v>0</v>
      </c>
    </row>
    <row r="107" spans="1:7" ht="12.75">
      <c r="A107" s="1" t="s">
        <v>137</v>
      </c>
      <c r="B107" s="2" t="s">
        <v>145</v>
      </c>
      <c r="C107" s="3" t="str">
        <f t="shared" si="8"/>
        <v>62260</v>
      </c>
      <c r="D107" s="4" t="s">
        <v>146</v>
      </c>
      <c r="E107" s="95">
        <f>SUMIF('Grand Livre'!$F$10:$L$997,C107,'Grand Livre'!$K$10:$K$998)</f>
        <v>0</v>
      </c>
      <c r="F107" s="95">
        <f>SUMIF('Grand Livre'!$F$10:$L$997,C107,'Grand Livre'!L$10:L$998)</f>
        <v>0</v>
      </c>
      <c r="G107" s="95">
        <f t="shared" si="6"/>
        <v>0</v>
      </c>
    </row>
    <row r="108" spans="1:7" ht="12.75">
      <c r="A108" s="1" t="s">
        <v>137</v>
      </c>
      <c r="B108" s="2" t="s">
        <v>148</v>
      </c>
      <c r="C108" s="3" t="str">
        <f t="shared" si="8"/>
        <v>62270</v>
      </c>
      <c r="D108" s="4" t="s">
        <v>149</v>
      </c>
      <c r="E108" s="95">
        <f>SUMIF('Grand Livre'!$F$10:$L$997,C108,'Grand Livre'!$K$10:$K$998)</f>
        <v>0</v>
      </c>
      <c r="F108" s="95">
        <f>SUMIF('Grand Livre'!$F$10:$L$997,C108,'Grand Livre'!L$10:L$998)</f>
        <v>0</v>
      </c>
      <c r="G108" s="95">
        <f t="shared" si="6"/>
        <v>0</v>
      </c>
    </row>
    <row r="109" spans="1:7" ht="12.75">
      <c r="A109" s="1" t="s">
        <v>137</v>
      </c>
      <c r="B109" s="2" t="s">
        <v>150</v>
      </c>
      <c r="C109" s="3" t="str">
        <f t="shared" si="8"/>
        <v>62280</v>
      </c>
      <c r="D109" s="4" t="s">
        <v>129</v>
      </c>
      <c r="E109" s="95">
        <f>SUMIF('Grand Livre'!$F$10:$L$997,C109,'Grand Livre'!$K$10:$K$998)</f>
        <v>0</v>
      </c>
      <c r="F109" s="95">
        <f>SUMIF('Grand Livre'!$F$10:$L$997,C109,'Grand Livre'!L$10:L$998)</f>
        <v>0</v>
      </c>
      <c r="G109" s="95">
        <f t="shared" si="6"/>
        <v>0</v>
      </c>
    </row>
    <row r="110" spans="1:7" ht="12.75">
      <c r="A110" s="1" t="s">
        <v>137</v>
      </c>
      <c r="B110" s="2" t="s">
        <v>71</v>
      </c>
      <c r="C110" s="3" t="str">
        <f t="shared" si="8"/>
        <v>62300</v>
      </c>
      <c r="D110" s="4" t="s">
        <v>151</v>
      </c>
      <c r="E110" s="95">
        <f>SUMIF('Grand Livre'!$F$10:$L$997,C110,'Grand Livre'!$K$10:$K$998)</f>
        <v>0</v>
      </c>
      <c r="F110" s="95">
        <f>SUMIF('Grand Livre'!$F$10:$L$997,C110,'Grand Livre'!L$10:L$998)</f>
        <v>0</v>
      </c>
      <c r="G110" s="95">
        <f t="shared" si="6"/>
        <v>0</v>
      </c>
    </row>
    <row r="111" spans="1:7" ht="12.75">
      <c r="A111" s="1" t="s">
        <v>137</v>
      </c>
      <c r="B111" s="2" t="s">
        <v>152</v>
      </c>
      <c r="C111" s="3" t="str">
        <f t="shared" si="8"/>
        <v>62310</v>
      </c>
      <c r="D111" s="4" t="s">
        <v>153</v>
      </c>
      <c r="E111" s="95">
        <f>SUMIF('Grand Livre'!$F$10:$L$997,C111,'Grand Livre'!$K$10:$K$998)</f>
        <v>0</v>
      </c>
      <c r="F111" s="95">
        <f>SUMIF('Grand Livre'!$F$10:$L$997,C111,'Grand Livre'!L$10:L$998)</f>
        <v>0</v>
      </c>
      <c r="G111" s="95">
        <f t="shared" si="6"/>
        <v>0</v>
      </c>
    </row>
    <row r="112" spans="1:7" ht="12.75" hidden="1">
      <c r="A112" s="1" t="s">
        <v>137</v>
      </c>
      <c r="B112" s="2" t="s">
        <v>104</v>
      </c>
      <c r="C112" s="3" t="str">
        <f t="shared" si="8"/>
        <v>62320</v>
      </c>
      <c r="D112" s="4" t="s">
        <v>155</v>
      </c>
      <c r="E112" s="95">
        <f>SUMIF('Grand Livre'!$F$10:$L$997,C112,'Grand Livre'!$K$10:$K$998)</f>
        <v>0</v>
      </c>
      <c r="F112" s="95">
        <f>SUMIF('Grand Livre'!$F$10:$L$997,C112,'Grand Livre'!L$10:L$998)</f>
        <v>0</v>
      </c>
      <c r="G112" s="95">
        <f t="shared" si="6"/>
        <v>0</v>
      </c>
    </row>
    <row r="113" spans="1:7" ht="12.75">
      <c r="A113" s="1" t="s">
        <v>137</v>
      </c>
      <c r="B113" s="2" t="s">
        <v>156</v>
      </c>
      <c r="C113" s="3" t="str">
        <f t="shared" si="8"/>
        <v>62330</v>
      </c>
      <c r="D113" s="4" t="s">
        <v>157</v>
      </c>
      <c r="E113" s="95">
        <f>SUMIF('Grand Livre'!$F$10:$L$997,C113,'Grand Livre'!$K$10:$K$998)</f>
        <v>0</v>
      </c>
      <c r="F113" s="95">
        <f>SUMIF('Grand Livre'!$F$10:$L$997,C113,'Grand Livre'!L$10:L$998)</f>
        <v>0</v>
      </c>
      <c r="G113" s="95">
        <f t="shared" si="6"/>
        <v>0</v>
      </c>
    </row>
    <row r="114" spans="1:7" ht="12.75">
      <c r="A114" s="1" t="s">
        <v>137</v>
      </c>
      <c r="B114" s="2" t="s">
        <v>159</v>
      </c>
      <c r="C114" s="3" t="str">
        <f t="shared" si="8"/>
        <v>62340</v>
      </c>
      <c r="D114" s="4" t="s">
        <v>160</v>
      </c>
      <c r="E114" s="95">
        <f>SUMIF('Grand Livre'!$F$10:$L$997,C114,'Grand Livre'!$K$10:$K$998)</f>
        <v>0</v>
      </c>
      <c r="F114" s="95">
        <f>SUMIF('Grand Livre'!$F$10:$L$997,C114,'Grand Livre'!L$10:L$998)</f>
        <v>0</v>
      </c>
      <c r="G114" s="95">
        <f t="shared" si="6"/>
        <v>0</v>
      </c>
    </row>
    <row r="115" spans="1:7" ht="12.75">
      <c r="A115" s="1" t="s">
        <v>137</v>
      </c>
      <c r="B115" s="2" t="s">
        <v>110</v>
      </c>
      <c r="C115" s="3" t="str">
        <f t="shared" si="8"/>
        <v>62360</v>
      </c>
      <c r="D115" s="4" t="s">
        <v>162</v>
      </c>
      <c r="E115" s="95">
        <f>SUMIF('Grand Livre'!$F$10:$L$997,C115,'Grand Livre'!$K$10:$K$998)</f>
        <v>0</v>
      </c>
      <c r="F115" s="95">
        <f>SUMIF('Grand Livre'!$F$10:$L$997,C115,'Grand Livre'!L$10:L$998)</f>
        <v>0</v>
      </c>
      <c r="G115" s="95">
        <f t="shared" si="6"/>
        <v>0</v>
      </c>
    </row>
    <row r="116" spans="1:7" ht="12.75">
      <c r="A116" s="1" t="s">
        <v>137</v>
      </c>
      <c r="B116" s="2" t="s">
        <v>163</v>
      </c>
      <c r="C116" s="3" t="str">
        <f t="shared" si="8"/>
        <v>62370</v>
      </c>
      <c r="D116" s="4" t="s">
        <v>164</v>
      </c>
      <c r="E116" s="95">
        <f>SUMIF('Grand Livre'!$F$10:$L$997,C116,'Grand Livre'!$K$10:$K$998)</f>
        <v>0</v>
      </c>
      <c r="F116" s="95">
        <f>SUMIF('Grand Livre'!$F$10:$L$997,C116,'Grand Livre'!L$10:L$998)</f>
        <v>0</v>
      </c>
      <c r="G116" s="95">
        <f t="shared" si="6"/>
        <v>0</v>
      </c>
    </row>
    <row r="117" spans="1:7" ht="12.75" hidden="1">
      <c r="A117" s="1" t="s">
        <v>137</v>
      </c>
      <c r="B117" s="2" t="s">
        <v>165</v>
      </c>
      <c r="C117" s="3" t="str">
        <f t="shared" si="8"/>
        <v>62380</v>
      </c>
      <c r="D117" s="4" t="s">
        <v>166</v>
      </c>
      <c r="E117" s="95">
        <f>SUMIF('Grand Livre'!$F$10:$L$997,C117,'Grand Livre'!$K$10:$K$998)</f>
        <v>0</v>
      </c>
      <c r="F117" s="95">
        <f>SUMIF('Grand Livre'!$F$10:$L$997,C117,'Grand Livre'!L$10:L$998)</f>
        <v>0</v>
      </c>
      <c r="G117" s="95">
        <f t="shared" si="6"/>
        <v>0</v>
      </c>
    </row>
    <row r="118" spans="1:7" ht="12.75" hidden="1">
      <c r="A118" s="1" t="s">
        <v>137</v>
      </c>
      <c r="B118" s="2" t="s">
        <v>73</v>
      </c>
      <c r="C118" s="3" t="str">
        <f t="shared" si="8"/>
        <v>62400</v>
      </c>
      <c r="D118" s="4" t="s">
        <v>167</v>
      </c>
      <c r="E118" s="95">
        <f>SUMIF('Grand Livre'!$F$10:$L$997,C118,'Grand Livre'!$K$10:$K$998)</f>
        <v>0</v>
      </c>
      <c r="F118" s="95">
        <f>SUMIF('Grand Livre'!$F$10:$L$997,C118,'Grand Livre'!L$10:L$998)</f>
        <v>0</v>
      </c>
      <c r="G118" s="95">
        <f t="shared" si="6"/>
        <v>0</v>
      </c>
    </row>
    <row r="119" spans="1:7" ht="12.75">
      <c r="A119" s="1" t="s">
        <v>137</v>
      </c>
      <c r="B119" s="2" t="s">
        <v>75</v>
      </c>
      <c r="C119" s="3" t="str">
        <f t="shared" si="8"/>
        <v>62500</v>
      </c>
      <c r="D119" s="4" t="s">
        <v>168</v>
      </c>
      <c r="E119" s="95">
        <f>SUMIF('Grand Livre'!$F$10:$L$997,C119,'Grand Livre'!$K$10:$K$998)</f>
        <v>0</v>
      </c>
      <c r="F119" s="95">
        <f>SUMIF('Grand Livre'!$F$10:$L$997,C119,'Grand Livre'!L$10:L$998)</f>
        <v>0</v>
      </c>
      <c r="G119" s="95">
        <f t="shared" si="6"/>
        <v>0</v>
      </c>
    </row>
    <row r="120" spans="1:7" ht="12.75">
      <c r="A120" s="1" t="s">
        <v>137</v>
      </c>
      <c r="B120" s="2" t="s">
        <v>170</v>
      </c>
      <c r="C120" s="3" t="str">
        <f t="shared" si="8"/>
        <v>62510</v>
      </c>
      <c r="D120" s="4" t="s">
        <v>171</v>
      </c>
      <c r="E120" s="95">
        <f>SUMIF('Grand Livre'!$F$10:$L$997,C120,'Grand Livre'!$K$10:$K$998)</f>
        <v>0</v>
      </c>
      <c r="F120" s="95">
        <f>SUMIF('Grand Livre'!$F$10:$L$997,C120,'Grand Livre'!L$10:L$998)</f>
        <v>0</v>
      </c>
      <c r="G120" s="95">
        <f aca="true" t="shared" si="9" ref="G120:G186">E120-F120</f>
        <v>0</v>
      </c>
    </row>
    <row r="121" spans="1:7" ht="12.75">
      <c r="A121" s="1" t="s">
        <v>137</v>
      </c>
      <c r="B121" s="2" t="s">
        <v>116</v>
      </c>
      <c r="C121" s="3" t="str">
        <f t="shared" si="8"/>
        <v>62550</v>
      </c>
      <c r="D121" s="4" t="s">
        <v>172</v>
      </c>
      <c r="E121" s="95">
        <f>SUMIF('Grand Livre'!$F$10:$L$997,C121,'Grand Livre'!$K$10:$K$998)</f>
        <v>0</v>
      </c>
      <c r="F121" s="95">
        <f>SUMIF('Grand Livre'!$F$10:$L$997,C121,'Grand Livre'!L$10:L$998)</f>
        <v>0</v>
      </c>
      <c r="G121" s="95">
        <f t="shared" si="9"/>
        <v>0</v>
      </c>
    </row>
    <row r="122" spans="1:7" ht="12.75">
      <c r="A122" s="1" t="s">
        <v>137</v>
      </c>
      <c r="B122" s="2" t="s">
        <v>118</v>
      </c>
      <c r="C122" s="3" t="str">
        <f t="shared" si="8"/>
        <v>62560</v>
      </c>
      <c r="D122" s="4" t="s">
        <v>173</v>
      </c>
      <c r="E122" s="95">
        <f>SUMIF('Grand Livre'!$F$10:$L$997,C122,'Grand Livre'!$K$10:$K$998)</f>
        <v>0</v>
      </c>
      <c r="F122" s="95">
        <f>SUMIF('Grand Livre'!$F$10:$L$997,C122,'Grand Livre'!L$10:L$998)</f>
        <v>0</v>
      </c>
      <c r="G122" s="95">
        <f t="shared" si="9"/>
        <v>0</v>
      </c>
    </row>
    <row r="123" spans="1:7" ht="12.75">
      <c r="A123" s="1" t="s">
        <v>137</v>
      </c>
      <c r="B123" s="2" t="s">
        <v>174</v>
      </c>
      <c r="C123" s="3" t="str">
        <f t="shared" si="8"/>
        <v>62570</v>
      </c>
      <c r="D123" s="4" t="s">
        <v>175</v>
      </c>
      <c r="E123" s="95">
        <f>SUMIF('Grand Livre'!$F$10:$L$997,C123,'Grand Livre'!$K$10:$K$998)</f>
        <v>0</v>
      </c>
      <c r="F123" s="95">
        <f>SUMIF('Grand Livre'!$F$10:$L$997,C123,'Grand Livre'!L$10:L$998)</f>
        <v>0</v>
      </c>
      <c r="G123" s="95">
        <f t="shared" si="9"/>
        <v>0</v>
      </c>
    </row>
    <row r="124" spans="1:7" ht="12.75">
      <c r="A124" s="1" t="s">
        <v>137</v>
      </c>
      <c r="B124" s="2" t="s">
        <v>39</v>
      </c>
      <c r="C124" s="3" t="str">
        <f t="shared" si="8"/>
        <v>62600</v>
      </c>
      <c r="D124" s="4" t="s">
        <v>177</v>
      </c>
      <c r="E124" s="95">
        <f>SUMIF('Grand Livre'!$F$10:$L$997,C124,'Grand Livre'!$K$10:$K$998)</f>
        <v>0</v>
      </c>
      <c r="F124" s="95">
        <f>SUMIF('Grand Livre'!$F$10:$L$997,C124,'Grand Livre'!L$10:L$998)</f>
        <v>0</v>
      </c>
      <c r="G124" s="95">
        <f t="shared" si="9"/>
        <v>0</v>
      </c>
    </row>
    <row r="125" spans="1:7" ht="12.75" hidden="1">
      <c r="A125" s="1" t="s">
        <v>137</v>
      </c>
      <c r="B125" s="2" t="s">
        <v>79</v>
      </c>
      <c r="C125" s="3" t="str">
        <f t="shared" si="8"/>
        <v>62610</v>
      </c>
      <c r="D125" s="4" t="s">
        <v>178</v>
      </c>
      <c r="E125" s="95">
        <f>SUMIF('Grand Livre'!$F$10:$L$997,C125,'Grand Livre'!$K$10:$K$998)</f>
        <v>0</v>
      </c>
      <c r="F125" s="95">
        <f>SUMIF('Grand Livre'!$F$10:$L$997,C125,'Grand Livre'!L$10:L$998)</f>
        <v>0</v>
      </c>
      <c r="G125" s="95">
        <f t="shared" si="9"/>
        <v>0</v>
      </c>
    </row>
    <row r="126" spans="1:7" ht="12.75">
      <c r="A126" s="1" t="s">
        <v>137</v>
      </c>
      <c r="B126" s="2" t="s">
        <v>82</v>
      </c>
      <c r="C126" s="3" t="str">
        <f t="shared" si="8"/>
        <v>62630</v>
      </c>
      <c r="D126" s="4" t="s">
        <v>179</v>
      </c>
      <c r="E126" s="95">
        <f>SUMIF('Grand Livre'!$F$10:$L$997,C126,'Grand Livre'!$K$10:$K$998)</f>
        <v>0</v>
      </c>
      <c r="F126" s="95">
        <f>SUMIF('Grand Livre'!$F$10:$L$997,C126,'Grand Livre'!L$10:L$998)</f>
        <v>0</v>
      </c>
      <c r="G126" s="95">
        <f t="shared" si="9"/>
        <v>0</v>
      </c>
    </row>
    <row r="127" spans="1:7" ht="12.75">
      <c r="A127" s="1" t="s">
        <v>137</v>
      </c>
      <c r="B127" s="2" t="s">
        <v>86</v>
      </c>
      <c r="C127" s="3" t="str">
        <f t="shared" si="8"/>
        <v>62650</v>
      </c>
      <c r="D127" s="4" t="s">
        <v>181</v>
      </c>
      <c r="E127" s="95">
        <f>SUMIF('Grand Livre'!$F$10:$L$997,C127,'Grand Livre'!$K$10:$K$998)</f>
        <v>0</v>
      </c>
      <c r="F127" s="95">
        <f>SUMIF('Grand Livre'!$F$10:$L$997,C127,'Grand Livre'!L$10:L$998)</f>
        <v>0</v>
      </c>
      <c r="G127" s="95">
        <f t="shared" si="9"/>
        <v>0</v>
      </c>
    </row>
    <row r="128" spans="1:7" ht="12.75">
      <c r="A128" s="1" t="s">
        <v>137</v>
      </c>
      <c r="B128" s="2" t="s">
        <v>41</v>
      </c>
      <c r="C128" s="3" t="str">
        <f t="shared" si="8"/>
        <v>62700</v>
      </c>
      <c r="D128" s="4" t="s">
        <v>182</v>
      </c>
      <c r="E128" s="95">
        <f>SUMIF('Grand Livre'!$F$10:$L$997,C128,'Grand Livre'!$K$10:$K$998)</f>
        <v>0</v>
      </c>
      <c r="F128" s="95">
        <f>SUMIF('Grand Livre'!$F$10:$L$997,C128,'Grand Livre'!L$10:L$998)</f>
        <v>0</v>
      </c>
      <c r="G128" s="95">
        <f t="shared" si="9"/>
        <v>0</v>
      </c>
    </row>
    <row r="129" spans="1:7" ht="12.75">
      <c r="A129" s="1" t="s">
        <v>137</v>
      </c>
      <c r="B129" s="2" t="s">
        <v>91</v>
      </c>
      <c r="C129" s="3" t="str">
        <f t="shared" si="8"/>
        <v>62800</v>
      </c>
      <c r="D129" s="4" t="s">
        <v>129</v>
      </c>
      <c r="E129" s="95">
        <f>SUMIF('Grand Livre'!$F$10:$L$997,C129,'Grand Livre'!$K$10:$K$998)</f>
        <v>0</v>
      </c>
      <c r="F129" s="95">
        <f>SUMIF('Grand Livre'!$F$10:$L$997,C129,'Grand Livre'!L$10:L$998)</f>
        <v>0</v>
      </c>
      <c r="G129" s="95">
        <f t="shared" si="9"/>
        <v>0</v>
      </c>
    </row>
    <row r="130" spans="1:7" ht="12.75">
      <c r="A130" s="1" t="s">
        <v>137</v>
      </c>
      <c r="B130" s="2" t="s">
        <v>130</v>
      </c>
      <c r="C130" s="3" t="str">
        <f t="shared" si="8"/>
        <v>62810</v>
      </c>
      <c r="D130" s="4" t="s">
        <v>183</v>
      </c>
      <c r="E130" s="95">
        <f>SUMIF('Grand Livre'!$F$10:$L$997,C130,'Grand Livre'!$K$10:$K$998)</f>
        <v>0</v>
      </c>
      <c r="F130" s="95">
        <f>SUMIF('Grand Livre'!$F$10:$L$997,C130,'Grand Livre'!L$10:L$998)</f>
        <v>0</v>
      </c>
      <c r="G130" s="95">
        <f t="shared" si="9"/>
        <v>0</v>
      </c>
    </row>
    <row r="131" spans="1:7" ht="12.75">
      <c r="A131" s="1" t="s">
        <v>137</v>
      </c>
      <c r="B131" s="2" t="s">
        <v>185</v>
      </c>
      <c r="C131" s="3" t="str">
        <f t="shared" si="8"/>
        <v>62840</v>
      </c>
      <c r="D131" s="4" t="s">
        <v>186</v>
      </c>
      <c r="E131" s="95">
        <f>SUMIF('Grand Livre'!$F$10:$L$997,C131,'Grand Livre'!$K$10:$K$998)</f>
        <v>0</v>
      </c>
      <c r="F131" s="95">
        <f>SUMIF('Grand Livre'!$F$10:$L$997,C131,'Grand Livre'!L$10:L$998)</f>
        <v>0</v>
      </c>
      <c r="G131" s="95">
        <f t="shared" si="9"/>
        <v>0</v>
      </c>
    </row>
    <row r="132" spans="1:7" ht="12.75" hidden="1">
      <c r="A132" s="1" t="s">
        <v>137</v>
      </c>
      <c r="B132" s="2" t="s">
        <v>93</v>
      </c>
      <c r="C132" s="3" t="str">
        <f t="shared" si="8"/>
        <v>62900</v>
      </c>
      <c r="D132" s="4" t="s">
        <v>187</v>
      </c>
      <c r="E132" s="95">
        <f>SUMIF('Grand Livre'!$F$10:$L$997,C132,'Grand Livre'!$K$10:$K$998)</f>
        <v>0</v>
      </c>
      <c r="F132" s="95">
        <f>SUMIF('Grand Livre'!$F$10:$L$997,C132,'Grand Livre'!L$10:L$998)</f>
        <v>0</v>
      </c>
      <c r="G132" s="95">
        <f t="shared" si="9"/>
        <v>0</v>
      </c>
    </row>
    <row r="133" spans="1:7" s="105" customFormat="1" ht="12.75">
      <c r="A133" s="104" t="s">
        <v>188</v>
      </c>
      <c r="B133" s="294" t="s">
        <v>530</v>
      </c>
      <c r="C133" s="3" t="str">
        <f>CONCATENATE(A133,B133)</f>
        <v>63-</v>
      </c>
      <c r="D133" s="295" t="s">
        <v>799</v>
      </c>
      <c r="E133" s="107">
        <f>SUM(E134:E158)</f>
        <v>0</v>
      </c>
      <c r="F133" s="107">
        <f>SUM(F134:F158)</f>
        <v>0</v>
      </c>
      <c r="G133" s="107">
        <f>SUM(G134:G158)</f>
        <v>0</v>
      </c>
    </row>
    <row r="134" spans="1:7" s="105" customFormat="1" ht="12.75">
      <c r="A134" s="283" t="s">
        <v>188</v>
      </c>
      <c r="B134" s="2" t="s">
        <v>6</v>
      </c>
      <c r="C134" s="3" t="str">
        <f t="shared" si="8"/>
        <v>63000</v>
      </c>
      <c r="D134" s="284" t="s">
        <v>189</v>
      </c>
      <c r="E134" s="285">
        <f>SUMIF('Grand Livre'!$F$10:$L$997,C134,'Grand Livre'!$K$10:$K$998)</f>
        <v>0</v>
      </c>
      <c r="F134" s="285">
        <f>SUMIF('Grand Livre'!$F$10:$L$997,C134,'Grand Livre'!L$10:L$998)</f>
        <v>0</v>
      </c>
      <c r="G134" s="285">
        <f t="shared" si="9"/>
        <v>0</v>
      </c>
    </row>
    <row r="135" spans="1:7" ht="12.75">
      <c r="A135" s="1" t="s">
        <v>188</v>
      </c>
      <c r="B135" s="2" t="s">
        <v>29</v>
      </c>
      <c r="C135" s="3" t="str">
        <f t="shared" si="8"/>
        <v>63100</v>
      </c>
      <c r="D135" s="4" t="s">
        <v>190</v>
      </c>
      <c r="E135" s="95">
        <f>SUMIF('Grand Livre'!$F$10:$L$997,C135,'Grand Livre'!$K$10:$K$998)</f>
        <v>0</v>
      </c>
      <c r="F135" s="95">
        <f>SUMIF('Grand Livre'!$F$10:$L$997,C135,'Grand Livre'!L$10:L$998)</f>
        <v>0</v>
      </c>
      <c r="G135" s="95">
        <f t="shared" si="9"/>
        <v>0</v>
      </c>
    </row>
    <row r="136" spans="1:7" ht="12.75">
      <c r="A136" s="1" t="s">
        <v>188</v>
      </c>
      <c r="B136" s="2" t="s">
        <v>140</v>
      </c>
      <c r="C136" s="3" t="str">
        <f t="shared" si="8"/>
        <v>63110</v>
      </c>
      <c r="D136" s="4" t="s">
        <v>191</v>
      </c>
      <c r="E136" s="95">
        <f>SUMIF('Grand Livre'!$F$10:$L$997,C136,'Grand Livre'!$K$10:$K$998)</f>
        <v>0</v>
      </c>
      <c r="F136" s="95">
        <f>SUMIF('Grand Livre'!$F$10:$L$997,C136,'Grand Livre'!L$10:L$998)</f>
        <v>0</v>
      </c>
      <c r="G136" s="95">
        <f t="shared" si="9"/>
        <v>0</v>
      </c>
    </row>
    <row r="137" spans="1:7" ht="12.75">
      <c r="A137" s="1" t="s">
        <v>188</v>
      </c>
      <c r="B137" s="2" t="s">
        <v>192</v>
      </c>
      <c r="C137" s="3" t="str">
        <f t="shared" si="8"/>
        <v>63120</v>
      </c>
      <c r="D137" s="4" t="s">
        <v>193</v>
      </c>
      <c r="E137" s="95">
        <f>SUMIF('Grand Livre'!$F$10:$L$997,C137,'Grand Livre'!$K$10:$K$998)</f>
        <v>0</v>
      </c>
      <c r="F137" s="95">
        <f>SUMIF('Grand Livre'!$F$10:$L$997,C137,'Grand Livre'!L$10:L$998)</f>
        <v>0</v>
      </c>
      <c r="G137" s="95">
        <f t="shared" si="9"/>
        <v>0</v>
      </c>
    </row>
    <row r="138" spans="1:7" ht="12.75" hidden="1">
      <c r="A138" s="1" t="s">
        <v>188</v>
      </c>
      <c r="B138" s="2" t="s">
        <v>194</v>
      </c>
      <c r="C138" s="3" t="str">
        <f t="shared" si="8"/>
        <v>63130</v>
      </c>
      <c r="D138" s="4" t="s">
        <v>195</v>
      </c>
      <c r="E138" s="95">
        <f>SUMIF('Grand Livre'!$F$10:$L$997,C138,'Grand Livre'!$K$10:$K$998)</f>
        <v>0</v>
      </c>
      <c r="F138" s="95">
        <f>SUMIF('Grand Livre'!$F$10:$L$997,C138,'Grand Livre'!L$10:L$998)</f>
        <v>0</v>
      </c>
      <c r="G138" s="95">
        <f t="shared" si="9"/>
        <v>0</v>
      </c>
    </row>
    <row r="139" spans="1:7" ht="12.75">
      <c r="A139" s="1" t="s">
        <v>188</v>
      </c>
      <c r="B139" s="2" t="s">
        <v>142</v>
      </c>
      <c r="C139" s="3" t="str">
        <f t="shared" si="8"/>
        <v>63140</v>
      </c>
      <c r="D139" s="4" t="s">
        <v>196</v>
      </c>
      <c r="E139" s="95">
        <f>SUMIF('Grand Livre'!$F$10:$L$997,C139,'Grand Livre'!$K$10:$K$998)</f>
        <v>0</v>
      </c>
      <c r="F139" s="95">
        <f>SUMIF('Grand Livre'!$F$10:$L$997,C139,'Grand Livre'!L$10:L$998)</f>
        <v>0</v>
      </c>
      <c r="G139" s="95">
        <f t="shared" si="9"/>
        <v>0</v>
      </c>
    </row>
    <row r="140" spans="1:7" ht="12.75">
      <c r="A140" s="1" t="s">
        <v>188</v>
      </c>
      <c r="B140" s="2" t="s">
        <v>197</v>
      </c>
      <c r="C140" s="3" t="str">
        <f t="shared" si="8"/>
        <v>63180</v>
      </c>
      <c r="D140" s="4" t="s">
        <v>198</v>
      </c>
      <c r="E140" s="95">
        <f>SUMIF('Grand Livre'!$F$10:$L$997,C140,'Grand Livre'!$K$10:$K$998)</f>
        <v>0</v>
      </c>
      <c r="F140" s="95">
        <f>SUMIF('Grand Livre'!$F$10:$L$997,C140,'Grand Livre'!L$10:L$998)</f>
        <v>0</v>
      </c>
      <c r="G140" s="95">
        <f t="shared" si="9"/>
        <v>0</v>
      </c>
    </row>
    <row r="141" spans="1:7" ht="12.75" hidden="1">
      <c r="A141" s="1" t="s">
        <v>188</v>
      </c>
      <c r="B141" s="2" t="s">
        <v>156</v>
      </c>
      <c r="C141" s="3" t="str">
        <f t="shared" si="8"/>
        <v>63330</v>
      </c>
      <c r="D141" s="4" t="s">
        <v>199</v>
      </c>
      <c r="E141" s="95">
        <f>SUMIF('Grand Livre'!$F$10:$L$997,C141,'Grand Livre'!$K$10:$K$998)</f>
        <v>0</v>
      </c>
      <c r="F141" s="95">
        <f>SUMIF('Grand Livre'!$F$10:$L$997,C141,'Grand Livre'!L$10:L$998)</f>
        <v>0</v>
      </c>
      <c r="G141" s="95">
        <f t="shared" si="9"/>
        <v>0</v>
      </c>
    </row>
    <row r="142" spans="1:7" ht="12.75">
      <c r="A142" s="1" t="s">
        <v>188</v>
      </c>
      <c r="B142" s="2" t="s">
        <v>152</v>
      </c>
      <c r="C142" s="3" t="str">
        <f t="shared" si="8"/>
        <v>63310</v>
      </c>
      <c r="D142" s="4" t="s">
        <v>200</v>
      </c>
      <c r="E142" s="95">
        <f>SUMIF('Grand Livre'!$F$10:$L$997,C142,'Grand Livre'!$K$10:$K$998)</f>
        <v>0</v>
      </c>
      <c r="F142" s="95">
        <f>SUMIF('Grand Livre'!$F$10:$L$997,C142,'Grand Livre'!L$10:L$998)</f>
        <v>0</v>
      </c>
      <c r="G142" s="95">
        <f t="shared" si="9"/>
        <v>0</v>
      </c>
    </row>
    <row r="143" spans="1:7" ht="12.75">
      <c r="A143" s="1" t="s">
        <v>188</v>
      </c>
      <c r="B143" s="2" t="s">
        <v>104</v>
      </c>
      <c r="C143" s="3" t="str">
        <f t="shared" si="8"/>
        <v>63320</v>
      </c>
      <c r="D143" s="4" t="s">
        <v>201</v>
      </c>
      <c r="E143" s="95">
        <f>SUMIF('Grand Livre'!$F$10:$L$997,C143,'Grand Livre'!$K$10:$K$998)</f>
        <v>0</v>
      </c>
      <c r="F143" s="95">
        <f>SUMIF('Grand Livre'!$F$10:$L$997,C143,'Grand Livre'!L$10:L$998)</f>
        <v>0</v>
      </c>
      <c r="G143" s="95">
        <f t="shared" si="9"/>
        <v>0</v>
      </c>
    </row>
    <row r="144" spans="1:7" ht="12.75">
      <c r="A144" s="1" t="s">
        <v>188</v>
      </c>
      <c r="B144" s="2" t="s">
        <v>156</v>
      </c>
      <c r="C144" s="3" t="str">
        <f t="shared" si="8"/>
        <v>63330</v>
      </c>
      <c r="D144" s="4" t="s">
        <v>195</v>
      </c>
      <c r="E144" s="95">
        <f>SUMIF('Grand Livre'!$F$10:$L$997,C144,'Grand Livre'!$K$10:$K$998)</f>
        <v>0</v>
      </c>
      <c r="F144" s="95">
        <f>SUMIF('Grand Livre'!$F$10:$L$997,C144,'Grand Livre'!L$10:L$998)</f>
        <v>0</v>
      </c>
      <c r="G144" s="95">
        <f t="shared" si="9"/>
        <v>0</v>
      </c>
    </row>
    <row r="145" spans="1:7" ht="12.75">
      <c r="A145" s="1" t="s">
        <v>188</v>
      </c>
      <c r="B145" s="2" t="s">
        <v>159</v>
      </c>
      <c r="C145" s="3" t="str">
        <f t="shared" si="8"/>
        <v>63340</v>
      </c>
      <c r="D145" s="4" t="s">
        <v>202</v>
      </c>
      <c r="E145" s="95">
        <f>SUMIF('Grand Livre'!$F$10:$L$997,C145,'Grand Livre'!$K$10:$K$998)</f>
        <v>0</v>
      </c>
      <c r="F145" s="95">
        <f>SUMIF('Grand Livre'!$F$10:$L$997,C145,'Grand Livre'!L$10:L$998)</f>
        <v>0</v>
      </c>
      <c r="G145" s="95">
        <f t="shared" si="9"/>
        <v>0</v>
      </c>
    </row>
    <row r="146" spans="1:7" ht="12.75">
      <c r="A146" s="1" t="s">
        <v>188</v>
      </c>
      <c r="B146" s="2" t="s">
        <v>107</v>
      </c>
      <c r="C146" s="3" t="str">
        <f t="shared" si="8"/>
        <v>63350</v>
      </c>
      <c r="D146" s="4" t="s">
        <v>203</v>
      </c>
      <c r="E146" s="95">
        <f>SUMIF('Grand Livre'!$F$10:$L$997,C146,'Grand Livre'!$K$10:$K$998)</f>
        <v>0</v>
      </c>
      <c r="F146" s="95">
        <f>SUMIF('Grand Livre'!$F$10:$L$997,C146,'Grand Livre'!L$10:L$998)</f>
        <v>0</v>
      </c>
      <c r="G146" s="95">
        <f t="shared" si="9"/>
        <v>0</v>
      </c>
    </row>
    <row r="147" spans="1:7" ht="12.75">
      <c r="A147" s="1" t="s">
        <v>188</v>
      </c>
      <c r="B147" s="2" t="s">
        <v>75</v>
      </c>
      <c r="C147" s="3" t="str">
        <f t="shared" si="8"/>
        <v>63500</v>
      </c>
      <c r="D147" s="4" t="s">
        <v>204</v>
      </c>
      <c r="E147" s="95">
        <f>SUMIF('Grand Livre'!$F$10:$L$997,C147,'Grand Livre'!$K$10:$K$998)</f>
        <v>0</v>
      </c>
      <c r="F147" s="95">
        <f>SUMIF('Grand Livre'!$F$10:$L$997,C147,'Grand Livre'!L$10:L$998)</f>
        <v>0</v>
      </c>
      <c r="G147" s="95">
        <f t="shared" si="9"/>
        <v>0</v>
      </c>
    </row>
    <row r="148" spans="1:7" ht="12.75">
      <c r="A148" s="1" t="s">
        <v>188</v>
      </c>
      <c r="B148" s="2" t="s">
        <v>170</v>
      </c>
      <c r="C148" s="3" t="str">
        <f t="shared" si="8"/>
        <v>63510</v>
      </c>
      <c r="D148" s="4" t="s">
        <v>205</v>
      </c>
      <c r="E148" s="95">
        <f>SUMIF('Grand Livre'!$F$10:$L$997,C148,'Grand Livre'!$K$10:$K$998)</f>
        <v>0</v>
      </c>
      <c r="F148" s="95">
        <f>SUMIF('Grand Livre'!$F$10:$L$997,C148,'Grand Livre'!L$10:L$998)</f>
        <v>0</v>
      </c>
      <c r="G148" s="95">
        <f t="shared" si="9"/>
        <v>0</v>
      </c>
    </row>
    <row r="149" spans="1:7" ht="12.75">
      <c r="A149" s="1" t="s">
        <v>188</v>
      </c>
      <c r="B149" s="2" t="s">
        <v>206</v>
      </c>
      <c r="C149" s="3" t="str">
        <f t="shared" si="8"/>
        <v>63511</v>
      </c>
      <c r="D149" s="4" t="s">
        <v>207</v>
      </c>
      <c r="E149" s="95">
        <f>SUMIF('Grand Livre'!$F$10:$L$997,C149,'Grand Livre'!$K$10:$K$998)</f>
        <v>0</v>
      </c>
      <c r="F149" s="95">
        <f>SUMIF('Grand Livre'!$F$10:$L$997,C149,'Grand Livre'!L$10:L$998)</f>
        <v>0</v>
      </c>
      <c r="G149" s="95">
        <f t="shared" si="9"/>
        <v>0</v>
      </c>
    </row>
    <row r="150" spans="1:7" ht="12.75">
      <c r="A150" s="1" t="s">
        <v>188</v>
      </c>
      <c r="B150" s="2" t="s">
        <v>208</v>
      </c>
      <c r="C150" s="3" t="str">
        <f t="shared" si="8"/>
        <v>63512</v>
      </c>
      <c r="D150" s="4" t="s">
        <v>209</v>
      </c>
      <c r="E150" s="95">
        <f>SUMIF('Grand Livre'!$F$10:$L$997,C150,'Grand Livre'!$K$10:$K$998)</f>
        <v>0</v>
      </c>
      <c r="F150" s="95">
        <f>SUMIF('Grand Livre'!$F$10:$L$997,C150,'Grand Livre'!L$10:L$998)</f>
        <v>0</v>
      </c>
      <c r="G150" s="95">
        <f t="shared" si="9"/>
        <v>0</v>
      </c>
    </row>
    <row r="151" spans="1:7" ht="12.75">
      <c r="A151" s="1" t="s">
        <v>188</v>
      </c>
      <c r="B151" s="2" t="s">
        <v>210</v>
      </c>
      <c r="C151" s="3" t="str">
        <f t="shared" si="8"/>
        <v>63513</v>
      </c>
      <c r="D151" s="4" t="s">
        <v>211</v>
      </c>
      <c r="E151" s="95">
        <f>SUMIF('Grand Livre'!$F$10:$L$997,C151,'Grand Livre'!$K$10:$K$998)</f>
        <v>0</v>
      </c>
      <c r="F151" s="95">
        <f>SUMIF('Grand Livre'!$F$10:$L$997,C151,'Grand Livre'!L$10:L$998)</f>
        <v>0</v>
      </c>
      <c r="G151" s="95">
        <f t="shared" si="9"/>
        <v>0</v>
      </c>
    </row>
    <row r="152" spans="1:7" ht="12.75">
      <c r="A152" s="1" t="s">
        <v>188</v>
      </c>
      <c r="B152" s="2" t="s">
        <v>212</v>
      </c>
      <c r="C152" s="3" t="str">
        <f t="shared" si="8"/>
        <v>63518</v>
      </c>
      <c r="D152" s="4" t="s">
        <v>213</v>
      </c>
      <c r="E152" s="95">
        <f>SUMIF('Grand Livre'!$F$10:$L$997,C152,'Grand Livre'!$K$10:$K$998)</f>
        <v>0</v>
      </c>
      <c r="F152" s="95">
        <f>SUMIF('Grand Livre'!$F$10:$L$997,C152,'Grand Livre'!L$10:L$998)</f>
        <v>0</v>
      </c>
      <c r="G152" s="95">
        <f t="shared" si="9"/>
        <v>0</v>
      </c>
    </row>
    <row r="153" spans="1:7" ht="12.75" hidden="1">
      <c r="A153" s="1" t="s">
        <v>188</v>
      </c>
      <c r="B153" s="2" t="s">
        <v>114</v>
      </c>
      <c r="C153" s="3" t="str">
        <f t="shared" si="8"/>
        <v>63520</v>
      </c>
      <c r="D153" s="4" t="s">
        <v>214</v>
      </c>
      <c r="E153" s="95">
        <f>SUMIF('Grand Livre'!$F$10:$L$997,C153,'Grand Livre'!$K$10:$K$998)</f>
        <v>0</v>
      </c>
      <c r="F153" s="95">
        <f>SUMIF('Grand Livre'!$F$10:$L$997,C153,'Grand Livre'!L$10:L$998)</f>
        <v>0</v>
      </c>
      <c r="G153" s="95">
        <f t="shared" si="9"/>
        <v>0</v>
      </c>
    </row>
    <row r="154" spans="1:7" ht="12.75">
      <c r="A154" s="1" t="s">
        <v>188</v>
      </c>
      <c r="B154" s="2" t="s">
        <v>215</v>
      </c>
      <c r="C154" s="3" t="str">
        <f t="shared" si="8"/>
        <v>63530</v>
      </c>
      <c r="D154" s="4" t="s">
        <v>216</v>
      </c>
      <c r="E154" s="95">
        <f>SUMIF('Grand Livre'!$F$10:$L$997,C154,'Grand Livre'!$K$10:$K$998)</f>
        <v>0</v>
      </c>
      <c r="F154" s="95">
        <f>SUMIF('Grand Livre'!$F$10:$L$997,C154,'Grand Livre'!L$10:L$998)</f>
        <v>0</v>
      </c>
      <c r="G154" s="95">
        <f t="shared" si="9"/>
        <v>0</v>
      </c>
    </row>
    <row r="155" spans="1:7" ht="12.75">
      <c r="A155" s="1" t="s">
        <v>188</v>
      </c>
      <c r="B155" s="2" t="s">
        <v>217</v>
      </c>
      <c r="C155" s="3" t="str">
        <f t="shared" si="8"/>
        <v>63540</v>
      </c>
      <c r="D155" s="4" t="s">
        <v>218</v>
      </c>
      <c r="E155" s="95">
        <f>SUMIF('Grand Livre'!$F$10:$L$997,C155,'Grand Livre'!$K$10:$K$998)</f>
        <v>0</v>
      </c>
      <c r="F155" s="95">
        <f>SUMIF('Grand Livre'!$F$10:$L$997,C155,'Grand Livre'!L$10:L$998)</f>
        <v>0</v>
      </c>
      <c r="G155" s="95">
        <f t="shared" si="9"/>
        <v>0</v>
      </c>
    </row>
    <row r="156" spans="1:7" ht="12.75">
      <c r="A156" s="1" t="s">
        <v>188</v>
      </c>
      <c r="B156" s="2" t="s">
        <v>219</v>
      </c>
      <c r="C156" s="3" t="str">
        <f t="shared" si="8"/>
        <v>63541</v>
      </c>
      <c r="D156" s="4" t="s">
        <v>220</v>
      </c>
      <c r="E156" s="95">
        <f>SUMIF('Grand Livre'!$F$10:$L$997,C156,'Grand Livre'!$K$10:$K$998)</f>
        <v>0</v>
      </c>
      <c r="F156" s="95">
        <f>SUMIF('Grand Livre'!$F$10:$L$997,C156,'Grand Livre'!L$10:L$998)</f>
        <v>0</v>
      </c>
      <c r="G156" s="95">
        <f t="shared" si="9"/>
        <v>0</v>
      </c>
    </row>
    <row r="157" spans="1:7" ht="12.75">
      <c r="A157" s="1" t="s">
        <v>188</v>
      </c>
      <c r="B157" s="2" t="s">
        <v>221</v>
      </c>
      <c r="C157" s="3" t="str">
        <f t="shared" si="8"/>
        <v>63580</v>
      </c>
      <c r="D157" s="4" t="s">
        <v>222</v>
      </c>
      <c r="E157" s="95">
        <f>SUMIF('Grand Livre'!$F$10:$L$997,C157,'Grand Livre'!$K$10:$K$998)</f>
        <v>0</v>
      </c>
      <c r="F157" s="95">
        <f>SUMIF('Grand Livre'!$F$10:$L$997,C157,'Grand Livre'!L$10:L$998)</f>
        <v>0</v>
      </c>
      <c r="G157" s="95">
        <f t="shared" si="9"/>
        <v>0</v>
      </c>
    </row>
    <row r="158" spans="1:7" ht="12.75">
      <c r="A158" s="1" t="s">
        <v>188</v>
      </c>
      <c r="B158" s="2" t="s">
        <v>41</v>
      </c>
      <c r="C158" s="3" t="str">
        <f t="shared" si="8"/>
        <v>63700</v>
      </c>
      <c r="D158" s="4" t="s">
        <v>223</v>
      </c>
      <c r="E158" s="95">
        <f>SUMIF('Grand Livre'!$F$10:$L$997,C158,'Grand Livre'!$K$10:$K$998)</f>
        <v>0</v>
      </c>
      <c r="F158" s="95">
        <f>SUMIF('Grand Livre'!$F$10:$L$997,C158,'Grand Livre'!L$10:L$998)</f>
        <v>0</v>
      </c>
      <c r="G158" s="95">
        <f t="shared" si="9"/>
        <v>0</v>
      </c>
    </row>
    <row r="159" spans="1:7" s="105" customFormat="1" ht="12.75">
      <c r="A159" s="104" t="s">
        <v>225</v>
      </c>
      <c r="B159" s="294" t="s">
        <v>530</v>
      </c>
      <c r="C159" s="3" t="str">
        <f>CONCATENATE(A159,B159)</f>
        <v>64-</v>
      </c>
      <c r="D159" s="295" t="s">
        <v>800</v>
      </c>
      <c r="E159" s="107">
        <f>SUM(E160:E179)</f>
        <v>0</v>
      </c>
      <c r="F159" s="107">
        <f>SUM(F160:F179)</f>
        <v>0</v>
      </c>
      <c r="G159" s="107">
        <f>SUM(G160:G179)</f>
        <v>0</v>
      </c>
    </row>
    <row r="160" spans="1:7" s="105" customFormat="1" ht="12.75">
      <c r="A160" s="283" t="s">
        <v>225</v>
      </c>
      <c r="B160" s="2" t="s">
        <v>6</v>
      </c>
      <c r="C160" s="3" t="str">
        <f t="shared" si="8"/>
        <v>64000</v>
      </c>
      <c r="D160" s="284" t="s">
        <v>226</v>
      </c>
      <c r="E160" s="285">
        <f>SUMIF('Grand Livre'!$F$10:$L$997,C160,'Grand Livre'!$K$10:$K$998)</f>
        <v>0</v>
      </c>
      <c r="F160" s="285">
        <f>SUMIF('Grand Livre'!$F$10:$L$997,C160,'Grand Livre'!L$10:L$998)</f>
        <v>0</v>
      </c>
      <c r="G160" s="285">
        <f t="shared" si="9"/>
        <v>0</v>
      </c>
    </row>
    <row r="161" spans="1:7" ht="12.75">
      <c r="A161" s="1" t="s">
        <v>225</v>
      </c>
      <c r="B161" s="2" t="s">
        <v>29</v>
      </c>
      <c r="C161" s="3" t="str">
        <f t="shared" si="8"/>
        <v>64100</v>
      </c>
      <c r="D161" s="4" t="s">
        <v>227</v>
      </c>
      <c r="E161" s="95">
        <f>SUMIF('Grand Livre'!$F$10:$L$997,C161,'Grand Livre'!$K$10:$K$998)</f>
        <v>0</v>
      </c>
      <c r="F161" s="95">
        <f>SUMIF('Grand Livre'!$F$10:$L$997,C161,'Grand Livre'!L$10:L$998)</f>
        <v>0</v>
      </c>
      <c r="G161" s="95">
        <f t="shared" si="9"/>
        <v>0</v>
      </c>
    </row>
    <row r="162" spans="1:7" ht="12.75" hidden="1">
      <c r="A162" s="1" t="s">
        <v>225</v>
      </c>
      <c r="B162" s="2" t="s">
        <v>140</v>
      </c>
      <c r="C162" s="3" t="str">
        <f t="shared" si="8"/>
        <v>64110</v>
      </c>
      <c r="D162" s="4" t="s">
        <v>228</v>
      </c>
      <c r="E162" s="95">
        <f>SUMIF('Grand Livre'!$F$10:$L$997,C162,'Grand Livre'!$K$10:$K$998)</f>
        <v>0</v>
      </c>
      <c r="F162" s="95">
        <f>SUMIF('Grand Livre'!$F$10:$L$997,C162,'Grand Livre'!L$10:L$998)</f>
        <v>0</v>
      </c>
      <c r="G162" s="95">
        <f t="shared" si="9"/>
        <v>0</v>
      </c>
    </row>
    <row r="163" spans="1:7" ht="12.75">
      <c r="A163" s="1" t="s">
        <v>225</v>
      </c>
      <c r="B163" s="2" t="s">
        <v>192</v>
      </c>
      <c r="C163" s="3" t="str">
        <f t="shared" si="8"/>
        <v>64120</v>
      </c>
      <c r="D163" s="4" t="s">
        <v>229</v>
      </c>
      <c r="E163" s="95">
        <f>SUMIF('Grand Livre'!$F$10:$L$997,C163,'Grand Livre'!$K$10:$K$998)</f>
        <v>0</v>
      </c>
      <c r="F163" s="95">
        <f>SUMIF('Grand Livre'!$F$10:$L$997,C163,'Grand Livre'!L$10:L$998)</f>
        <v>0</v>
      </c>
      <c r="G163" s="95">
        <f t="shared" si="9"/>
        <v>0</v>
      </c>
    </row>
    <row r="164" spans="1:7" ht="12.75">
      <c r="A164" s="1" t="s">
        <v>225</v>
      </c>
      <c r="B164" s="2" t="s">
        <v>194</v>
      </c>
      <c r="C164" s="3" t="str">
        <f t="shared" si="8"/>
        <v>64130</v>
      </c>
      <c r="D164" s="4" t="s">
        <v>230</v>
      </c>
      <c r="E164" s="95">
        <f>SUMIF('Grand Livre'!$F$10:$L$997,C164,'Grand Livre'!$K$10:$K$998)</f>
        <v>0</v>
      </c>
      <c r="F164" s="95">
        <f>SUMIF('Grand Livre'!$F$10:$L$997,C164,'Grand Livre'!L$10:L$998)</f>
        <v>0</v>
      </c>
      <c r="G164" s="95">
        <f t="shared" si="9"/>
        <v>0</v>
      </c>
    </row>
    <row r="165" spans="1:7" ht="12.75">
      <c r="A165" s="1" t="s">
        <v>225</v>
      </c>
      <c r="B165" s="2" t="s">
        <v>142</v>
      </c>
      <c r="C165" s="3" t="str">
        <f t="shared" si="8"/>
        <v>64140</v>
      </c>
      <c r="D165" s="4" t="s">
        <v>231</v>
      </c>
      <c r="E165" s="95">
        <f>SUMIF('Grand Livre'!$F$10:$L$997,C165,'Grand Livre'!$K$10:$K$998)</f>
        <v>0</v>
      </c>
      <c r="F165" s="95">
        <f>SUMIF('Grand Livre'!$F$10:$L$997,C165,'Grand Livre'!L$10:L$998)</f>
        <v>0</v>
      </c>
      <c r="G165" s="95">
        <f t="shared" si="9"/>
        <v>0</v>
      </c>
    </row>
    <row r="166" spans="1:7" ht="12.75" hidden="1">
      <c r="A166" s="1" t="s">
        <v>225</v>
      </c>
      <c r="B166" s="2" t="s">
        <v>232</v>
      </c>
      <c r="C166" s="3" t="str">
        <f t="shared" si="8"/>
        <v>64150</v>
      </c>
      <c r="D166" s="4" t="s">
        <v>233</v>
      </c>
      <c r="E166" s="95">
        <f>SUMIF('Grand Livre'!$F$10:$L$997,C166,'Grand Livre'!$K$10:$K$998)</f>
        <v>0</v>
      </c>
      <c r="F166" s="95">
        <f>SUMIF('Grand Livre'!$F$10:$L$997,C166,'Grand Livre'!L$10:L$998)</f>
        <v>0</v>
      </c>
      <c r="G166" s="95">
        <f t="shared" si="9"/>
        <v>0</v>
      </c>
    </row>
    <row r="167" spans="1:7" ht="12.75">
      <c r="A167" s="1" t="s">
        <v>225</v>
      </c>
      <c r="B167" s="2" t="s">
        <v>75</v>
      </c>
      <c r="C167" s="3" t="str">
        <f t="shared" si="8"/>
        <v>64500</v>
      </c>
      <c r="D167" s="4" t="s">
        <v>234</v>
      </c>
      <c r="E167" s="95">
        <f>SUMIF('Grand Livre'!$F$10:$L$997,C167,'Grand Livre'!$K$10:$K$998)</f>
        <v>0</v>
      </c>
      <c r="F167" s="95">
        <f>SUMIF('Grand Livre'!$F$10:$L$997,C167,'Grand Livre'!L$10:L$998)</f>
        <v>0</v>
      </c>
      <c r="G167" s="95">
        <f t="shared" si="9"/>
        <v>0</v>
      </c>
    </row>
    <row r="168" spans="1:7" ht="12.75">
      <c r="A168" s="1" t="s">
        <v>225</v>
      </c>
      <c r="B168" s="2" t="s">
        <v>170</v>
      </c>
      <c r="C168" s="3" t="str">
        <f aca="true" t="shared" si="10" ref="C168:C235">CONCATENATE(A168,B168)</f>
        <v>64510</v>
      </c>
      <c r="D168" s="4" t="s">
        <v>235</v>
      </c>
      <c r="E168" s="95">
        <f>SUMIF('Grand Livre'!$F$10:$L$997,C168,'Grand Livre'!$K$10:$K$998)</f>
        <v>0</v>
      </c>
      <c r="F168" s="95">
        <f>SUMIF('Grand Livre'!$F$10:$L$997,C168,'Grand Livre'!L$10:L$998)</f>
        <v>0</v>
      </c>
      <c r="G168" s="95">
        <f t="shared" si="9"/>
        <v>0</v>
      </c>
    </row>
    <row r="169" spans="1:7" ht="12.75">
      <c r="A169" s="1" t="s">
        <v>225</v>
      </c>
      <c r="B169" s="2" t="s">
        <v>114</v>
      </c>
      <c r="C169" s="3" t="str">
        <f t="shared" si="10"/>
        <v>64520</v>
      </c>
      <c r="D169" s="4" t="s">
        <v>237</v>
      </c>
      <c r="E169" s="95">
        <f>SUMIF('Grand Livre'!$F$10:$L$997,C169,'Grand Livre'!$K$10:$K$998)</f>
        <v>0</v>
      </c>
      <c r="F169" s="95">
        <f>SUMIF('Grand Livre'!$F$10:$L$997,C169,'Grand Livre'!L$10:L$998)</f>
        <v>0</v>
      </c>
      <c r="G169" s="95">
        <f t="shared" si="9"/>
        <v>0</v>
      </c>
    </row>
    <row r="170" spans="1:7" ht="12.75">
      <c r="A170" s="1" t="s">
        <v>225</v>
      </c>
      <c r="B170" s="2" t="s">
        <v>215</v>
      </c>
      <c r="C170" s="3" t="str">
        <f t="shared" si="10"/>
        <v>64530</v>
      </c>
      <c r="D170" s="4" t="s">
        <v>238</v>
      </c>
      <c r="E170" s="95">
        <f>SUMIF('Grand Livre'!$F$10:$L$997,C170,'Grand Livre'!$K$10:$K$998)</f>
        <v>0</v>
      </c>
      <c r="F170" s="95">
        <f>SUMIF('Grand Livre'!$F$10:$L$997,C170,'Grand Livre'!L$10:L$998)</f>
        <v>0</v>
      </c>
      <c r="G170" s="95">
        <f t="shared" si="9"/>
        <v>0</v>
      </c>
    </row>
    <row r="171" spans="1:7" ht="12.75">
      <c r="A171" s="1" t="s">
        <v>225</v>
      </c>
      <c r="B171" s="2" t="s">
        <v>217</v>
      </c>
      <c r="C171" s="3" t="str">
        <f t="shared" si="10"/>
        <v>64540</v>
      </c>
      <c r="D171" s="4" t="s">
        <v>239</v>
      </c>
      <c r="E171" s="95">
        <f>SUMIF('Grand Livre'!$F$10:$L$997,C171,'Grand Livre'!$K$10:$K$998)</f>
        <v>0</v>
      </c>
      <c r="F171" s="95">
        <f>SUMIF('Grand Livre'!$F$10:$L$997,C171,'Grand Livre'!L$10:L$998)</f>
        <v>0</v>
      </c>
      <c r="G171" s="95">
        <f t="shared" si="9"/>
        <v>0</v>
      </c>
    </row>
    <row r="172" spans="1:7" ht="12.75">
      <c r="A172" s="1" t="s">
        <v>225</v>
      </c>
      <c r="B172" s="2" t="s">
        <v>221</v>
      </c>
      <c r="C172" s="3" t="str">
        <f t="shared" si="10"/>
        <v>64580</v>
      </c>
      <c r="D172" s="4" t="s">
        <v>240</v>
      </c>
      <c r="E172" s="95">
        <f>SUMIF('Grand Livre'!$F$10:$L$997,C172,'Grand Livre'!$K$10:$K$998)</f>
        <v>0</v>
      </c>
      <c r="F172" s="95">
        <f>SUMIF('Grand Livre'!$F$10:$L$997,C172,'Grand Livre'!L$10:L$998)</f>
        <v>0</v>
      </c>
      <c r="G172" s="95">
        <f t="shared" si="9"/>
        <v>0</v>
      </c>
    </row>
    <row r="173" spans="1:7" ht="12.75">
      <c r="A173" s="1" t="s">
        <v>225</v>
      </c>
      <c r="B173" s="2" t="s">
        <v>41</v>
      </c>
      <c r="C173" s="3" t="str">
        <f t="shared" si="10"/>
        <v>64700</v>
      </c>
      <c r="D173" s="4" t="s">
        <v>241</v>
      </c>
      <c r="E173" s="95">
        <f>SUMIF('Grand Livre'!$F$10:$L$997,C173,'Grand Livre'!$K$10:$K$998)</f>
        <v>0</v>
      </c>
      <c r="F173" s="95">
        <f>SUMIF('Grand Livre'!$F$10:$L$997,C173,'Grand Livre'!L$10:L$998)</f>
        <v>0</v>
      </c>
      <c r="G173" s="95">
        <f t="shared" si="9"/>
        <v>0</v>
      </c>
    </row>
    <row r="174" spans="1:7" ht="12.75" hidden="1">
      <c r="A174" s="1" t="s">
        <v>225</v>
      </c>
      <c r="B174" s="2" t="s">
        <v>242</v>
      </c>
      <c r="C174" s="3" t="str">
        <f t="shared" si="10"/>
        <v>64710</v>
      </c>
      <c r="D174" s="4" t="s">
        <v>243</v>
      </c>
      <c r="E174" s="95">
        <f>SUMIF('Grand Livre'!$F$10:$L$997,C174,'Grand Livre'!$K$10:$K$998)</f>
        <v>0</v>
      </c>
      <c r="F174" s="95">
        <f>SUMIF('Grand Livre'!$F$10:$L$997,C174,'Grand Livre'!L$10:L$998)</f>
        <v>0</v>
      </c>
      <c r="G174" s="95">
        <f t="shared" si="9"/>
        <v>0</v>
      </c>
    </row>
    <row r="175" spans="1:7" ht="12.75">
      <c r="A175" s="1" t="s">
        <v>225</v>
      </c>
      <c r="B175" s="2" t="s">
        <v>244</v>
      </c>
      <c r="C175" s="3" t="str">
        <f t="shared" si="10"/>
        <v>64720</v>
      </c>
      <c r="D175" s="4" t="s">
        <v>245</v>
      </c>
      <c r="E175" s="95">
        <f>SUMIF('Grand Livre'!$F$10:$L$997,C175,'Grand Livre'!$K$10:$K$998)</f>
        <v>0</v>
      </c>
      <c r="F175" s="95">
        <f>SUMIF('Grand Livre'!$F$10:$L$997,C175,'Grand Livre'!L$10:L$998)</f>
        <v>0</v>
      </c>
      <c r="G175" s="95">
        <f t="shared" si="9"/>
        <v>0</v>
      </c>
    </row>
    <row r="176" spans="1:7" ht="12.75" hidden="1">
      <c r="A176" s="1" t="s">
        <v>225</v>
      </c>
      <c r="B176" s="2" t="s">
        <v>246</v>
      </c>
      <c r="C176" s="3" t="str">
        <f t="shared" si="10"/>
        <v>64730</v>
      </c>
      <c r="D176" s="4" t="s">
        <v>247</v>
      </c>
      <c r="E176" s="95">
        <f>SUMIF('Grand Livre'!$F$10:$L$997,C176,'Grand Livre'!$K$10:$K$998)</f>
        <v>0</v>
      </c>
      <c r="F176" s="95">
        <f>SUMIF('Grand Livre'!$F$10:$L$997,C176,'Grand Livre'!L$10:L$998)</f>
        <v>0</v>
      </c>
      <c r="G176" s="95">
        <f t="shared" si="9"/>
        <v>0</v>
      </c>
    </row>
    <row r="177" spans="1:7" ht="12.75">
      <c r="A177" s="1" t="s">
        <v>225</v>
      </c>
      <c r="B177" s="2" t="s">
        <v>248</v>
      </c>
      <c r="C177" s="3" t="str">
        <f t="shared" si="10"/>
        <v>64740</v>
      </c>
      <c r="D177" s="4" t="s">
        <v>249</v>
      </c>
      <c r="E177" s="95">
        <f>SUMIF('Grand Livre'!$F$10:$L$997,C177,'Grand Livre'!$K$10:$K$998)</f>
        <v>0</v>
      </c>
      <c r="F177" s="95">
        <f>SUMIF('Grand Livre'!$F$10:$L$997,C177,'Grand Livre'!L$10:L$998)</f>
        <v>0</v>
      </c>
      <c r="G177" s="95">
        <f t="shared" si="9"/>
        <v>0</v>
      </c>
    </row>
    <row r="178" spans="1:7" ht="12.75">
      <c r="A178" s="1" t="s">
        <v>225</v>
      </c>
      <c r="B178" s="2" t="s">
        <v>250</v>
      </c>
      <c r="C178" s="3" t="str">
        <f t="shared" si="10"/>
        <v>64750</v>
      </c>
      <c r="D178" s="4" t="s">
        <v>251</v>
      </c>
      <c r="E178" s="95">
        <f>SUMIF('Grand Livre'!$F$10:$L$997,C178,'Grand Livre'!$K$10:$K$998)</f>
        <v>0</v>
      </c>
      <c r="F178" s="95">
        <f>SUMIF('Grand Livre'!$F$10:$L$997,C178,'Grand Livre'!L$10:L$998)</f>
        <v>0</v>
      </c>
      <c r="G178" s="95">
        <f t="shared" si="9"/>
        <v>0</v>
      </c>
    </row>
    <row r="179" spans="1:7" ht="12.75">
      <c r="A179" s="1" t="s">
        <v>225</v>
      </c>
      <c r="B179" s="2" t="s">
        <v>91</v>
      </c>
      <c r="C179" s="3" t="str">
        <f t="shared" si="10"/>
        <v>64800</v>
      </c>
      <c r="D179" s="4" t="s">
        <v>252</v>
      </c>
      <c r="E179" s="95">
        <f>SUMIF('Grand Livre'!$F$10:$L$997,C179,'Grand Livre'!$K$10:$K$998)</f>
        <v>0</v>
      </c>
      <c r="F179" s="95">
        <f>SUMIF('Grand Livre'!$F$10:$L$997,C179,'Grand Livre'!L$10:L$998)</f>
        <v>0</v>
      </c>
      <c r="G179" s="95">
        <f t="shared" si="9"/>
        <v>0</v>
      </c>
    </row>
    <row r="180" spans="1:7" s="105" customFormat="1" ht="12.75">
      <c r="A180" s="104" t="s">
        <v>253</v>
      </c>
      <c r="B180" s="294" t="s">
        <v>530</v>
      </c>
      <c r="C180" s="3" t="str">
        <f>CONCATENATE(A180,B180)</f>
        <v>65-</v>
      </c>
      <c r="D180" s="295" t="s">
        <v>801</v>
      </c>
      <c r="E180" s="107">
        <f>SUM(E181:E193)</f>
        <v>0</v>
      </c>
      <c r="F180" s="107">
        <f>SUM(F181:F193)</f>
        <v>0</v>
      </c>
      <c r="G180" s="107">
        <f>SUM(G181:G193)</f>
        <v>0</v>
      </c>
    </row>
    <row r="181" spans="1:7" s="105" customFormat="1" ht="12.75">
      <c r="A181" s="283" t="s">
        <v>253</v>
      </c>
      <c r="B181" s="2" t="s">
        <v>6</v>
      </c>
      <c r="C181" s="3" t="str">
        <f t="shared" si="10"/>
        <v>65000</v>
      </c>
      <c r="D181" s="284" t="s">
        <v>254</v>
      </c>
      <c r="E181" s="285">
        <f>SUMIF('Grand Livre'!$F$10:$L$997,C181,'Grand Livre'!$K$10:$K$998)</f>
        <v>0</v>
      </c>
      <c r="F181" s="285">
        <f>SUMIF('Grand Livre'!$F$10:$L$997,C181,'Grand Livre'!L$10:L$998)</f>
        <v>0</v>
      </c>
      <c r="G181" s="285">
        <f t="shared" si="9"/>
        <v>0</v>
      </c>
    </row>
    <row r="182" spans="1:17" s="292" customFormat="1" ht="25.5">
      <c r="A182" s="286" t="s">
        <v>253</v>
      </c>
      <c r="B182" s="287" t="s">
        <v>29</v>
      </c>
      <c r="C182" s="288" t="str">
        <f t="shared" si="10"/>
        <v>65100</v>
      </c>
      <c r="D182" s="289" t="s">
        <v>255</v>
      </c>
      <c r="E182" s="290">
        <f>SUMIF('Grand Livre'!$F$10:$L$997,C182,'Grand Livre'!$K$10:$K$998)</f>
        <v>0</v>
      </c>
      <c r="F182" s="290">
        <f>SUMIF('Grand Livre'!$F$10:$L$997,C182,'Grand Livre'!L$10:L$998)</f>
        <v>0</v>
      </c>
      <c r="G182" s="290">
        <f t="shared" si="9"/>
        <v>0</v>
      </c>
      <c r="H182" s="291"/>
      <c r="I182" s="291"/>
      <c r="J182" s="291"/>
      <c r="K182" s="291"/>
      <c r="L182" s="291"/>
      <c r="M182" s="291"/>
      <c r="N182" s="291"/>
      <c r="O182" s="291"/>
      <c r="P182" s="291"/>
      <c r="Q182" s="291"/>
    </row>
    <row r="183" spans="1:7" ht="12.75" hidden="1">
      <c r="A183" s="1" t="s">
        <v>253</v>
      </c>
      <c r="B183" s="2" t="s">
        <v>140</v>
      </c>
      <c r="C183" s="3" t="str">
        <f t="shared" si="10"/>
        <v>65110</v>
      </c>
      <c r="D183" s="4" t="s">
        <v>256</v>
      </c>
      <c r="E183" s="95">
        <f>SUMIF('Grand Livre'!$F$10:$L$997,C183,'Grand Livre'!$K$10:$K$998)</f>
        <v>0</v>
      </c>
      <c r="F183" s="95">
        <f>SUMIF('Grand Livre'!$F$10:$L$997,C183,'Grand Livre'!L$10:L$998)</f>
        <v>0</v>
      </c>
      <c r="G183" s="95">
        <f t="shared" si="9"/>
        <v>0</v>
      </c>
    </row>
    <row r="184" spans="1:7" ht="12.75">
      <c r="A184" s="1" t="s">
        <v>253</v>
      </c>
      <c r="B184" s="2" t="s">
        <v>257</v>
      </c>
      <c r="C184" s="3" t="str">
        <f t="shared" si="10"/>
        <v>65160</v>
      </c>
      <c r="D184" s="4" t="s">
        <v>258</v>
      </c>
      <c r="E184" s="95">
        <f>SUMIF('Grand Livre'!$F$10:$L$997,C184,'Grand Livre'!$K$10:$K$998)</f>
        <v>0</v>
      </c>
      <c r="F184" s="95">
        <f>SUMIF('Grand Livre'!$F$10:$L$997,C184,'Grand Livre'!L$10:L$998)</f>
        <v>0</v>
      </c>
      <c r="G184" s="95">
        <f t="shared" si="9"/>
        <v>0</v>
      </c>
    </row>
    <row r="185" spans="1:7" ht="12.75" hidden="1">
      <c r="A185" s="1" t="s">
        <v>253</v>
      </c>
      <c r="B185" s="2" t="s">
        <v>197</v>
      </c>
      <c r="C185" s="3" t="str">
        <f t="shared" si="10"/>
        <v>65180</v>
      </c>
      <c r="D185" s="4" t="s">
        <v>259</v>
      </c>
      <c r="E185" s="95">
        <f>SUMIF('Grand Livre'!$F$10:$L$997,C185,'Grand Livre'!$K$10:$K$998)</f>
        <v>0</v>
      </c>
      <c r="F185" s="95">
        <f>SUMIF('Grand Livre'!$F$10:$L$997,C185,'Grand Livre'!L$10:L$998)</f>
        <v>0</v>
      </c>
      <c r="G185" s="95">
        <f t="shared" si="9"/>
        <v>0</v>
      </c>
    </row>
    <row r="186" spans="1:7" ht="12.75">
      <c r="A186" s="1" t="s">
        <v>253</v>
      </c>
      <c r="B186" s="2" t="s">
        <v>73</v>
      </c>
      <c r="C186" s="3" t="str">
        <f t="shared" si="10"/>
        <v>65400</v>
      </c>
      <c r="D186" s="4" t="s">
        <v>260</v>
      </c>
      <c r="E186" s="95">
        <f>SUMIF('Grand Livre'!$F$10:$L$997,C186,'Grand Livre'!$K$10:$K$998)</f>
        <v>0</v>
      </c>
      <c r="F186" s="95">
        <f>SUMIF('Grand Livre'!$F$10:$L$997,C186,'Grand Livre'!L$10:L$998)</f>
        <v>0</v>
      </c>
      <c r="G186" s="95">
        <f t="shared" si="9"/>
        <v>0</v>
      </c>
    </row>
    <row r="187" spans="1:7" ht="12.75" hidden="1">
      <c r="A187" s="1" t="s">
        <v>253</v>
      </c>
      <c r="B187" s="2" t="s">
        <v>261</v>
      </c>
      <c r="C187" s="3" t="str">
        <f t="shared" si="10"/>
        <v>65410</v>
      </c>
      <c r="D187" s="4" t="s">
        <v>262</v>
      </c>
      <c r="E187" s="95">
        <f>SUMIF('Grand Livre'!$F$10:$L$997,C187,'Grand Livre'!$K$10:$K$998)</f>
        <v>0</v>
      </c>
      <c r="F187" s="95">
        <f>SUMIF('Grand Livre'!$F$10:$L$997,C187,'Grand Livre'!L$10:L$998)</f>
        <v>0</v>
      </c>
      <c r="G187" s="95">
        <f aca="true" t="shared" si="11" ref="G187:G253">E187-F187</f>
        <v>0</v>
      </c>
    </row>
    <row r="188" spans="1:7" ht="12.75">
      <c r="A188" s="1" t="s">
        <v>253</v>
      </c>
      <c r="B188" s="2" t="s">
        <v>263</v>
      </c>
      <c r="C188" s="3" t="str">
        <f t="shared" si="10"/>
        <v>65440</v>
      </c>
      <c r="D188" s="4" t="s">
        <v>264</v>
      </c>
      <c r="E188" s="95">
        <f>SUMIF('Grand Livre'!$F$10:$L$997,C188,'Grand Livre'!$K$10:$K$998)</f>
        <v>0</v>
      </c>
      <c r="F188" s="95">
        <f>SUMIF('Grand Livre'!$F$10:$L$997,C188,'Grand Livre'!L$10:L$998)</f>
        <v>0</v>
      </c>
      <c r="G188" s="95">
        <f t="shared" si="11"/>
        <v>0</v>
      </c>
    </row>
    <row r="189" spans="1:7" ht="12.75">
      <c r="A189" s="1" t="s">
        <v>253</v>
      </c>
      <c r="B189" s="2" t="s">
        <v>75</v>
      </c>
      <c r="C189" s="3" t="str">
        <f t="shared" si="10"/>
        <v>65500</v>
      </c>
      <c r="D189" s="4" t="s">
        <v>265</v>
      </c>
      <c r="E189" s="95">
        <f>SUMIF('Grand Livre'!$F$10:$L$997,C189,'Grand Livre'!$K$10:$K$998)</f>
        <v>0</v>
      </c>
      <c r="F189" s="95">
        <f>SUMIF('Grand Livre'!$F$10:$L$997,C189,'Grand Livre'!L$10:L$998)</f>
        <v>0</v>
      </c>
      <c r="G189" s="95">
        <f t="shared" si="11"/>
        <v>0</v>
      </c>
    </row>
    <row r="190" spans="1:7" ht="12.75">
      <c r="A190" s="1" t="s">
        <v>253</v>
      </c>
      <c r="B190" s="2" t="s">
        <v>41</v>
      </c>
      <c r="C190" s="3" t="str">
        <f t="shared" si="10"/>
        <v>65700</v>
      </c>
      <c r="D190" s="4" t="s">
        <v>266</v>
      </c>
      <c r="E190" s="95">
        <f>SUMIF('Grand Livre'!$F$10:$L$997,C190,'Grand Livre'!$K$10:$K$998)</f>
        <v>0</v>
      </c>
      <c r="F190" s="95">
        <f>SUMIF('Grand Livre'!$F$10:$L$997,C190,'Grand Livre'!L$10:L$998)</f>
        <v>0</v>
      </c>
      <c r="G190" s="95">
        <f t="shared" si="11"/>
        <v>0</v>
      </c>
    </row>
    <row r="191" spans="1:7" ht="12.75">
      <c r="A191" s="1" t="s">
        <v>253</v>
      </c>
      <c r="B191" s="2" t="s">
        <v>242</v>
      </c>
      <c r="C191" s="3" t="str">
        <f t="shared" si="10"/>
        <v>65710</v>
      </c>
      <c r="D191" s="4" t="s">
        <v>268</v>
      </c>
      <c r="E191" s="95">
        <f>SUMIF('Grand Livre'!$F$10:$L$997,C191,'Grand Livre'!$K$10:$K$998)</f>
        <v>0</v>
      </c>
      <c r="F191" s="95">
        <f>SUMIF('Grand Livre'!$F$10:$L$997,C191,'Grand Livre'!L$10:L$998)</f>
        <v>0</v>
      </c>
      <c r="G191" s="95">
        <f t="shared" si="11"/>
        <v>0</v>
      </c>
    </row>
    <row r="192" spans="1:7" ht="12.75">
      <c r="A192" s="1" t="s">
        <v>253</v>
      </c>
      <c r="B192" s="2" t="s">
        <v>91</v>
      </c>
      <c r="C192" s="3" t="str">
        <f t="shared" si="10"/>
        <v>65800</v>
      </c>
      <c r="D192" s="4" t="s">
        <v>270</v>
      </c>
      <c r="E192" s="95">
        <f>SUMIF('Grand Livre'!$F$10:$L$997,C192,'Grand Livre'!$K$10:$K$998)</f>
        <v>0</v>
      </c>
      <c r="F192" s="95">
        <f>SUMIF('Grand Livre'!$F$10:$L$997,C192,'Grand Livre'!L$10:L$998)</f>
        <v>0</v>
      </c>
      <c r="G192" s="95">
        <f t="shared" si="11"/>
        <v>0</v>
      </c>
    </row>
    <row r="193" spans="1:7" ht="12.75">
      <c r="A193" s="1" t="s">
        <v>253</v>
      </c>
      <c r="B193" s="2" t="s">
        <v>33</v>
      </c>
      <c r="C193" s="3" t="str">
        <f t="shared" si="10"/>
        <v>65860</v>
      </c>
      <c r="D193" s="4" t="s">
        <v>271</v>
      </c>
      <c r="E193" s="95">
        <f>SUMIF('Grand Livre'!$F$10:$L$997,C193,'Grand Livre'!$K$10:$K$998)</f>
        <v>0</v>
      </c>
      <c r="F193" s="95">
        <f>SUMIF('Grand Livre'!$F$10:$L$997,C193,'Grand Livre'!L$10:L$998)</f>
        <v>0</v>
      </c>
      <c r="G193" s="95">
        <f t="shared" si="11"/>
        <v>0</v>
      </c>
    </row>
    <row r="194" spans="1:7" s="105" customFormat="1" ht="12.75">
      <c r="A194" s="104" t="s">
        <v>272</v>
      </c>
      <c r="B194" s="294" t="s">
        <v>530</v>
      </c>
      <c r="C194" s="3" t="str">
        <f>CONCATENATE(A194,B194)</f>
        <v>66-</v>
      </c>
      <c r="D194" s="295" t="s">
        <v>802</v>
      </c>
      <c r="E194" s="107">
        <f>SUM(E195:E204)</f>
        <v>0</v>
      </c>
      <c r="F194" s="107">
        <f>SUM(F195:F204)</f>
        <v>0</v>
      </c>
      <c r="G194" s="107">
        <f>SUM(G195:G204)</f>
        <v>0</v>
      </c>
    </row>
    <row r="195" spans="1:7" s="105" customFormat="1" ht="12.75">
      <c r="A195" s="283" t="s">
        <v>272</v>
      </c>
      <c r="B195" s="2" t="s">
        <v>6</v>
      </c>
      <c r="C195" s="3" t="str">
        <f t="shared" si="10"/>
        <v>66000</v>
      </c>
      <c r="D195" s="284" t="s">
        <v>273</v>
      </c>
      <c r="E195" s="285">
        <f>SUMIF('Grand Livre'!$F$10:$L$997,C195,'Grand Livre'!$K$10:$K$998)</f>
        <v>0</v>
      </c>
      <c r="F195" s="285">
        <f>SUMIF('Grand Livre'!$F$10:$L$997,C195,'Grand Livre'!L$10:L$998)</f>
        <v>0</v>
      </c>
      <c r="G195" s="285">
        <f t="shared" si="11"/>
        <v>0</v>
      </c>
    </row>
    <row r="196" spans="1:7" ht="12.75" hidden="1">
      <c r="A196" s="1" t="s">
        <v>272</v>
      </c>
      <c r="B196" s="2" t="s">
        <v>29</v>
      </c>
      <c r="C196" s="3" t="str">
        <f t="shared" si="10"/>
        <v>66100</v>
      </c>
      <c r="D196" s="4" t="s">
        <v>274</v>
      </c>
      <c r="E196" s="95">
        <f>SUMIF('Grand Livre'!$F$10:$L$997,C196,'Grand Livre'!$K$10:$K$998)</f>
        <v>0</v>
      </c>
      <c r="F196" s="95">
        <f>SUMIF('Grand Livre'!$F$10:$L$997,C196,'Grand Livre'!L$10:L$998)</f>
        <v>0</v>
      </c>
      <c r="G196" s="95">
        <f t="shared" si="11"/>
        <v>0</v>
      </c>
    </row>
    <row r="197" spans="1:7" ht="12.75">
      <c r="A197" s="1" t="s">
        <v>272</v>
      </c>
      <c r="B197" s="2" t="s">
        <v>140</v>
      </c>
      <c r="C197" s="3" t="str">
        <f t="shared" si="10"/>
        <v>66110</v>
      </c>
      <c r="D197" s="4" t="s">
        <v>275</v>
      </c>
      <c r="E197" s="95">
        <f>SUMIF('Grand Livre'!$F$10:$L$997,C197,'Grand Livre'!$K$10:$K$998)</f>
        <v>0</v>
      </c>
      <c r="F197" s="95">
        <f>SUMIF('Grand Livre'!$F$10:$L$997,C197,'Grand Livre'!L$10:L$998)</f>
        <v>0</v>
      </c>
      <c r="G197" s="95">
        <f t="shared" si="11"/>
        <v>0</v>
      </c>
    </row>
    <row r="198" spans="1:7" ht="12.75">
      <c r="A198" s="1" t="s">
        <v>272</v>
      </c>
      <c r="B198" s="2" t="s">
        <v>257</v>
      </c>
      <c r="C198" s="3" t="str">
        <f t="shared" si="10"/>
        <v>66160</v>
      </c>
      <c r="D198" s="4" t="s">
        <v>276</v>
      </c>
      <c r="E198" s="95">
        <f>SUMIF('Grand Livre'!$F$10:$L$997,C198,'Grand Livre'!$K$10:$K$998)</f>
        <v>0</v>
      </c>
      <c r="F198" s="95">
        <f>SUMIF('Grand Livre'!$F$10:$L$997,C198,'Grand Livre'!L$10:L$998)</f>
        <v>0</v>
      </c>
      <c r="G198" s="95">
        <f t="shared" si="11"/>
        <v>0</v>
      </c>
    </row>
    <row r="199" spans="1:7" ht="12.75" hidden="1">
      <c r="A199" s="1" t="s">
        <v>272</v>
      </c>
      <c r="B199" s="2" t="s">
        <v>197</v>
      </c>
      <c r="C199" s="3" t="str">
        <f t="shared" si="10"/>
        <v>66180</v>
      </c>
      <c r="D199" s="4" t="s">
        <v>277</v>
      </c>
      <c r="E199" s="95">
        <f>SUMIF('Grand Livre'!$F$10:$L$997,C199,'Grand Livre'!$K$10:$K$998)</f>
        <v>0</v>
      </c>
      <c r="F199" s="95">
        <f>SUMIF('Grand Livre'!$F$10:$L$997,C199,'Grand Livre'!L$10:L$998)</f>
        <v>0</v>
      </c>
      <c r="G199" s="95">
        <f t="shared" si="11"/>
        <v>0</v>
      </c>
    </row>
    <row r="200" spans="1:7" ht="12.75" hidden="1">
      <c r="A200" s="1" t="s">
        <v>272</v>
      </c>
      <c r="B200" s="2" t="s">
        <v>73</v>
      </c>
      <c r="C200" s="3" t="str">
        <f t="shared" si="10"/>
        <v>66400</v>
      </c>
      <c r="D200" s="4" t="s">
        <v>278</v>
      </c>
      <c r="E200" s="95">
        <f>SUMIF('Grand Livre'!$F$10:$L$997,C200,'Grand Livre'!$K$10:$K$998)</f>
        <v>0</v>
      </c>
      <c r="F200" s="95">
        <f>SUMIF('Grand Livre'!$F$10:$L$997,C200,'Grand Livre'!L$10:L$998)</f>
        <v>0</v>
      </c>
      <c r="G200" s="95">
        <f t="shared" si="11"/>
        <v>0</v>
      </c>
    </row>
    <row r="201" spans="1:7" ht="12.75" hidden="1">
      <c r="A201" s="1" t="s">
        <v>272</v>
      </c>
      <c r="B201" s="2" t="s">
        <v>75</v>
      </c>
      <c r="C201" s="3" t="str">
        <f t="shared" si="10"/>
        <v>66500</v>
      </c>
      <c r="D201" s="4" t="s">
        <v>279</v>
      </c>
      <c r="E201" s="95">
        <f>SUMIF('Grand Livre'!$F$10:$L$997,C201,'Grand Livre'!$K$10:$K$998)</f>
        <v>0</v>
      </c>
      <c r="F201" s="95">
        <f>SUMIF('Grand Livre'!$F$10:$L$997,C201,'Grand Livre'!L$10:L$998)</f>
        <v>0</v>
      </c>
      <c r="G201" s="95">
        <f t="shared" si="11"/>
        <v>0</v>
      </c>
    </row>
    <row r="202" spans="1:7" ht="12.75" hidden="1">
      <c r="A202" s="1" t="s">
        <v>272</v>
      </c>
      <c r="B202" s="2" t="s">
        <v>39</v>
      </c>
      <c r="C202" s="3" t="str">
        <f t="shared" si="10"/>
        <v>66600</v>
      </c>
      <c r="D202" s="4" t="s">
        <v>280</v>
      </c>
      <c r="E202" s="95">
        <f>SUMIF('Grand Livre'!$F$10:$L$997,C202,'Grand Livre'!$K$10:$K$998)</f>
        <v>0</v>
      </c>
      <c r="F202" s="95">
        <f>SUMIF('Grand Livre'!$F$10:$L$997,C202,'Grand Livre'!L$10:L$998)</f>
        <v>0</v>
      </c>
      <c r="G202" s="95">
        <f t="shared" si="11"/>
        <v>0</v>
      </c>
    </row>
    <row r="203" spans="1:7" ht="12.75" hidden="1">
      <c r="A203" s="1" t="s">
        <v>272</v>
      </c>
      <c r="B203" s="2" t="s">
        <v>41</v>
      </c>
      <c r="C203" s="3" t="str">
        <f t="shared" si="10"/>
        <v>66700</v>
      </c>
      <c r="D203" s="4" t="s">
        <v>281</v>
      </c>
      <c r="E203" s="95">
        <f>SUMIF('Grand Livre'!$F$10:$L$997,C203,'Grand Livre'!$K$10:$K$998)</f>
        <v>0</v>
      </c>
      <c r="F203" s="95">
        <f>SUMIF('Grand Livre'!$F$10:$L$997,C203,'Grand Livre'!L$10:L$998)</f>
        <v>0</v>
      </c>
      <c r="G203" s="95">
        <f t="shared" si="11"/>
        <v>0</v>
      </c>
    </row>
    <row r="204" spans="1:7" ht="12.75">
      <c r="A204" s="1" t="s">
        <v>272</v>
      </c>
      <c r="B204" s="2" t="s">
        <v>91</v>
      </c>
      <c r="C204" s="3" t="str">
        <f t="shared" si="10"/>
        <v>66800</v>
      </c>
      <c r="D204" s="4" t="s">
        <v>282</v>
      </c>
      <c r="E204" s="95">
        <f>SUMIF('Grand Livre'!$F$10:$L$997,C204,'Grand Livre'!$K$10:$K$998)</f>
        <v>0</v>
      </c>
      <c r="F204" s="95">
        <f>SUMIF('Grand Livre'!$F$10:$L$997,C204,'Grand Livre'!L$10:L$998)</f>
        <v>0</v>
      </c>
      <c r="G204" s="95">
        <f t="shared" si="11"/>
        <v>0</v>
      </c>
    </row>
    <row r="205" spans="1:7" s="105" customFormat="1" ht="12.75">
      <c r="A205" s="104" t="s">
        <v>283</v>
      </c>
      <c r="B205" s="294" t="s">
        <v>530</v>
      </c>
      <c r="C205" s="3" t="str">
        <f>CONCATENATE(A205,B205)</f>
        <v>67-</v>
      </c>
      <c r="D205" s="295" t="s">
        <v>803</v>
      </c>
      <c r="E205" s="107">
        <f>SUM(E206:E221)</f>
        <v>0</v>
      </c>
      <c r="F205" s="107">
        <f>SUM(F206:F221)</f>
        <v>0</v>
      </c>
      <c r="G205" s="107">
        <f>SUM(G206:G221)</f>
        <v>0</v>
      </c>
    </row>
    <row r="206" spans="1:7" s="105" customFormat="1" ht="12.75">
      <c r="A206" s="283" t="s">
        <v>283</v>
      </c>
      <c r="B206" s="2" t="s">
        <v>6</v>
      </c>
      <c r="C206" s="3" t="str">
        <f t="shared" si="10"/>
        <v>67000</v>
      </c>
      <c r="D206" s="284" t="s">
        <v>284</v>
      </c>
      <c r="E206" s="285">
        <f>SUMIF('Grand Livre'!$F$10:$L$997,C206,'Grand Livre'!$K$10:$K$998)</f>
        <v>0</v>
      </c>
      <c r="F206" s="285">
        <f>SUMIF('Grand Livre'!$F$10:$L$997,C206,'Grand Livre'!L$10:L$998)</f>
        <v>0</v>
      </c>
      <c r="G206" s="285">
        <f t="shared" si="11"/>
        <v>0</v>
      </c>
    </row>
    <row r="207" spans="1:7" ht="12.75">
      <c r="A207" s="1" t="s">
        <v>283</v>
      </c>
      <c r="B207" s="2" t="s">
        <v>29</v>
      </c>
      <c r="C207" s="3" t="str">
        <f t="shared" si="10"/>
        <v>67100</v>
      </c>
      <c r="D207" s="4" t="s">
        <v>285</v>
      </c>
      <c r="E207" s="95">
        <f>SUMIF('Grand Livre'!$F$10:$L$997,C207,'Grand Livre'!$K$10:$K$998)</f>
        <v>0</v>
      </c>
      <c r="F207" s="95">
        <f>SUMIF('Grand Livre'!$F$10:$L$997,C207,'Grand Livre'!L$10:L$998)</f>
        <v>0</v>
      </c>
      <c r="G207" s="95">
        <f t="shared" si="11"/>
        <v>0</v>
      </c>
    </row>
    <row r="208" spans="1:7" ht="12.75" hidden="1">
      <c r="A208" s="1" t="s">
        <v>283</v>
      </c>
      <c r="B208" s="2" t="s">
        <v>140</v>
      </c>
      <c r="C208" s="3" t="str">
        <f t="shared" si="10"/>
        <v>67110</v>
      </c>
      <c r="D208" s="4" t="s">
        <v>286</v>
      </c>
      <c r="E208" s="95">
        <f>SUMIF('Grand Livre'!$F$10:$L$997,C208,'Grand Livre'!$K$10:$K$998)</f>
        <v>0</v>
      </c>
      <c r="F208" s="95">
        <f>SUMIF('Grand Livre'!$F$10:$L$997,C208,'Grand Livre'!L$10:L$998)</f>
        <v>0</v>
      </c>
      <c r="G208" s="95">
        <f t="shared" si="11"/>
        <v>0</v>
      </c>
    </row>
    <row r="209" spans="1:7" ht="12.75">
      <c r="A209" s="1" t="s">
        <v>283</v>
      </c>
      <c r="B209" s="2" t="s">
        <v>192</v>
      </c>
      <c r="C209" s="3" t="str">
        <f t="shared" si="10"/>
        <v>67120</v>
      </c>
      <c r="D209" s="4" t="s">
        <v>287</v>
      </c>
      <c r="E209" s="95">
        <f>SUMIF('Grand Livre'!$F$10:$L$997,C209,'Grand Livre'!$K$10:$K$998)</f>
        <v>0</v>
      </c>
      <c r="F209" s="95">
        <f>SUMIF('Grand Livre'!$F$10:$L$997,C209,'Grand Livre'!L$10:L$998)</f>
        <v>0</v>
      </c>
      <c r="G209" s="95">
        <f t="shared" si="11"/>
        <v>0</v>
      </c>
    </row>
    <row r="210" spans="1:7" ht="12.75">
      <c r="A210" s="1" t="s">
        <v>283</v>
      </c>
      <c r="B210" s="2" t="s">
        <v>194</v>
      </c>
      <c r="C210" s="3" t="str">
        <f t="shared" si="10"/>
        <v>67130</v>
      </c>
      <c r="D210" s="4" t="s">
        <v>288</v>
      </c>
      <c r="E210" s="95">
        <f>SUMIF('Grand Livre'!$F$10:$L$997,C210,'Grand Livre'!$K$10:$K$998)</f>
        <v>0</v>
      </c>
      <c r="F210" s="95">
        <f>SUMIF('Grand Livre'!$F$10:$L$997,C210,'Grand Livre'!L$10:L$998)</f>
        <v>0</v>
      </c>
      <c r="G210" s="95">
        <f t="shared" si="11"/>
        <v>0</v>
      </c>
    </row>
    <row r="211" spans="1:7" ht="12.75">
      <c r="A211" s="1" t="s">
        <v>283</v>
      </c>
      <c r="B211" s="2" t="s">
        <v>142</v>
      </c>
      <c r="C211" s="3" t="str">
        <f t="shared" si="10"/>
        <v>67140</v>
      </c>
      <c r="D211" s="4" t="s">
        <v>290</v>
      </c>
      <c r="E211" s="95">
        <f>SUMIF('Grand Livre'!$F$10:$L$997,C211,'Grand Livre'!$K$10:$K$998)</f>
        <v>0</v>
      </c>
      <c r="F211" s="95">
        <f>SUMIF('Grand Livre'!$F$10:$L$997,C211,'Grand Livre'!L$10:L$998)</f>
        <v>0</v>
      </c>
      <c r="G211" s="95">
        <f t="shared" si="11"/>
        <v>0</v>
      </c>
    </row>
    <row r="212" spans="1:7" ht="12.75">
      <c r="A212" s="1" t="s">
        <v>283</v>
      </c>
      <c r="B212" s="2" t="s">
        <v>232</v>
      </c>
      <c r="C212" s="3" t="str">
        <f t="shared" si="10"/>
        <v>67150</v>
      </c>
      <c r="D212" s="4" t="s">
        <v>291</v>
      </c>
      <c r="E212" s="95">
        <f>SUMIF('Grand Livre'!$F$10:$L$997,C212,'Grand Livre'!$K$10:$K$998)</f>
        <v>0</v>
      </c>
      <c r="F212" s="95">
        <f>SUMIF('Grand Livre'!$F$10:$L$997,C212,'Grand Livre'!L$10:L$998)</f>
        <v>0</v>
      </c>
      <c r="G212" s="95">
        <f t="shared" si="11"/>
        <v>0</v>
      </c>
    </row>
    <row r="213" spans="1:7" ht="12.75">
      <c r="A213" s="1" t="s">
        <v>283</v>
      </c>
      <c r="B213" s="2" t="s">
        <v>292</v>
      </c>
      <c r="C213" s="3" t="str">
        <f t="shared" si="10"/>
        <v>67170</v>
      </c>
      <c r="D213" s="4" t="s">
        <v>293</v>
      </c>
      <c r="E213" s="95">
        <f>SUMIF('Grand Livre'!$F$10:$L$997,C213,'Grand Livre'!$K$10:$K$998)</f>
        <v>0</v>
      </c>
      <c r="F213" s="95">
        <f>SUMIF('Grand Livre'!$F$10:$L$997,C213,'Grand Livre'!L$10:L$998)</f>
        <v>0</v>
      </c>
      <c r="G213" s="95">
        <f t="shared" si="11"/>
        <v>0</v>
      </c>
    </row>
    <row r="214" spans="1:7" ht="12.75" hidden="1">
      <c r="A214" s="1" t="s">
        <v>283</v>
      </c>
      <c r="B214" s="2" t="s">
        <v>197</v>
      </c>
      <c r="C214" s="3" t="str">
        <f t="shared" si="10"/>
        <v>67180</v>
      </c>
      <c r="D214" s="4" t="s">
        <v>294</v>
      </c>
      <c r="E214" s="95">
        <f>SUMIF('Grand Livre'!$F$10:$L$997,C214,'Grand Livre'!$K$10:$K$998)</f>
        <v>0</v>
      </c>
      <c r="F214" s="95">
        <f>SUMIF('Grand Livre'!$F$10:$L$997,C214,'Grand Livre'!L$10:L$998)</f>
        <v>0</v>
      </c>
      <c r="G214" s="95">
        <f t="shared" si="11"/>
        <v>0</v>
      </c>
    </row>
    <row r="215" spans="1:7" ht="12.75">
      <c r="A215" s="1" t="s">
        <v>283</v>
      </c>
      <c r="B215" s="2" t="s">
        <v>55</v>
      </c>
      <c r="C215" s="3" t="str">
        <f t="shared" si="10"/>
        <v>67200</v>
      </c>
      <c r="D215" s="4" t="s">
        <v>295</v>
      </c>
      <c r="E215" s="95">
        <f>SUMIF('Grand Livre'!$F$10:$L$997,C215,'Grand Livre'!$K$10:$K$998)</f>
        <v>0</v>
      </c>
      <c r="F215" s="95">
        <f>SUMIF('Grand Livre'!$F$10:$L$997,C215,'Grand Livre'!L$10:L$998)</f>
        <v>0</v>
      </c>
      <c r="G215" s="95">
        <f t="shared" si="11"/>
        <v>0</v>
      </c>
    </row>
    <row r="216" spans="1:7" ht="12.75" hidden="1">
      <c r="A216" s="1" t="s">
        <v>283</v>
      </c>
      <c r="B216" s="2" t="s">
        <v>75</v>
      </c>
      <c r="C216" s="3" t="str">
        <f t="shared" si="10"/>
        <v>67500</v>
      </c>
      <c r="D216" s="4" t="s">
        <v>296</v>
      </c>
      <c r="E216" s="95">
        <f>SUMIF('Grand Livre'!$F$10:$L$997,C216,'Grand Livre'!$K$10:$K$998)</f>
        <v>0</v>
      </c>
      <c r="F216" s="95">
        <f>SUMIF('Grand Livre'!$F$10:$L$997,C216,'Grand Livre'!L$10:L$998)</f>
        <v>0</v>
      </c>
      <c r="G216" s="95">
        <f t="shared" si="11"/>
        <v>0</v>
      </c>
    </row>
    <row r="217" spans="1:7" ht="12.75" hidden="1">
      <c r="A217" s="1" t="s">
        <v>283</v>
      </c>
      <c r="B217" s="2" t="s">
        <v>170</v>
      </c>
      <c r="C217" s="3" t="str">
        <f t="shared" si="10"/>
        <v>67510</v>
      </c>
      <c r="D217" s="4" t="s">
        <v>16</v>
      </c>
      <c r="E217" s="95">
        <f>SUMIF('Grand Livre'!$F$10:$L$997,C217,'Grand Livre'!$K$10:$K$998)</f>
        <v>0</v>
      </c>
      <c r="F217" s="95">
        <f>SUMIF('Grand Livre'!$F$10:$L$997,C217,'Grand Livre'!L$10:L$998)</f>
        <v>0</v>
      </c>
      <c r="G217" s="95">
        <f t="shared" si="11"/>
        <v>0</v>
      </c>
    </row>
    <row r="218" spans="1:7" ht="12.75" hidden="1">
      <c r="A218" s="1" t="s">
        <v>283</v>
      </c>
      <c r="B218" s="2" t="s">
        <v>114</v>
      </c>
      <c r="C218" s="3" t="str">
        <f t="shared" si="10"/>
        <v>67520</v>
      </c>
      <c r="D218" s="4" t="s">
        <v>19</v>
      </c>
      <c r="E218" s="95">
        <f>SUMIF('Grand Livre'!$F$10:$L$997,C218,'Grand Livre'!$K$10:$K$998)</f>
        <v>0</v>
      </c>
      <c r="F218" s="95">
        <f>SUMIF('Grand Livre'!$F$10:$L$997,C218,'Grand Livre'!L$10:L$998)</f>
        <v>0</v>
      </c>
      <c r="G218" s="95">
        <f t="shared" si="11"/>
        <v>0</v>
      </c>
    </row>
    <row r="219" spans="1:7" ht="12.75" hidden="1">
      <c r="A219" s="1" t="s">
        <v>283</v>
      </c>
      <c r="B219" s="2" t="s">
        <v>118</v>
      </c>
      <c r="C219" s="3" t="str">
        <f t="shared" si="10"/>
        <v>67560</v>
      </c>
      <c r="D219" s="4" t="s">
        <v>22</v>
      </c>
      <c r="E219" s="95">
        <f>SUMIF('Grand Livre'!$F$10:$L$997,C219,'Grand Livre'!$K$10:$K$998)</f>
        <v>0</v>
      </c>
      <c r="F219" s="95">
        <f>SUMIF('Grand Livre'!$F$10:$L$997,C219,'Grand Livre'!L$10:L$998)</f>
        <v>0</v>
      </c>
      <c r="G219" s="95">
        <f t="shared" si="11"/>
        <v>0</v>
      </c>
    </row>
    <row r="220" spans="1:7" ht="12.75" hidden="1">
      <c r="A220" s="1" t="s">
        <v>283</v>
      </c>
      <c r="B220" s="2" t="s">
        <v>221</v>
      </c>
      <c r="C220" s="3" t="str">
        <f t="shared" si="10"/>
        <v>67580</v>
      </c>
      <c r="D220" s="4" t="s">
        <v>297</v>
      </c>
      <c r="E220" s="95">
        <f>SUMIF('Grand Livre'!$F$10:$L$997,C220,'Grand Livre'!$K$10:$K$998)</f>
        <v>0</v>
      </c>
      <c r="F220" s="95">
        <f>SUMIF('Grand Livre'!$F$10:$L$997,C220,'Grand Livre'!L$10:L$998)</f>
        <v>0</v>
      </c>
      <c r="G220" s="95">
        <f t="shared" si="11"/>
        <v>0</v>
      </c>
    </row>
    <row r="221" spans="1:7" ht="12.75">
      <c r="A221" s="1" t="s">
        <v>283</v>
      </c>
      <c r="B221" s="2" t="s">
        <v>91</v>
      </c>
      <c r="C221" s="3" t="str">
        <f t="shared" si="10"/>
        <v>67800</v>
      </c>
      <c r="D221" s="4" t="s">
        <v>298</v>
      </c>
      <c r="E221" s="95">
        <f>SUMIF('Grand Livre'!$F$10:$L$997,C221,'Grand Livre'!$K$10:$K$998)</f>
        <v>0</v>
      </c>
      <c r="F221" s="95">
        <f>SUMIF('Grand Livre'!$F$10:$L$997,C221,'Grand Livre'!L$10:L$998)</f>
        <v>0</v>
      </c>
      <c r="G221" s="95">
        <f t="shared" si="11"/>
        <v>0</v>
      </c>
    </row>
    <row r="222" spans="1:7" ht="12.75" hidden="1">
      <c r="A222" s="1" t="s">
        <v>283</v>
      </c>
      <c r="B222" s="2" t="s">
        <v>130</v>
      </c>
      <c r="C222" s="3" t="str">
        <f t="shared" si="10"/>
        <v>67810</v>
      </c>
      <c r="D222" s="4" t="s">
        <v>299</v>
      </c>
      <c r="E222" s="95">
        <f>SUMIF('Grand Livre'!$F$10:$L$997,C222,'Grand Livre'!$K$10:$K$998)</f>
        <v>0</v>
      </c>
      <c r="F222" s="95">
        <f>SUMIF('Grand Livre'!$F$10:$L$997,C222,'Grand Livre'!L$10:L$998)</f>
        <v>0</v>
      </c>
      <c r="G222" s="95">
        <f t="shared" si="11"/>
        <v>0</v>
      </c>
    </row>
    <row r="223" spans="1:7" ht="12.75" hidden="1">
      <c r="A223" s="1" t="s">
        <v>283</v>
      </c>
      <c r="B223" s="2" t="s">
        <v>300</v>
      </c>
      <c r="C223" s="3" t="str">
        <f t="shared" si="10"/>
        <v>67880</v>
      </c>
      <c r="D223" s="4" t="s">
        <v>301</v>
      </c>
      <c r="E223" s="95">
        <f>SUMIF('Grand Livre'!$F$10:$L$997,C223,'Grand Livre'!$K$10:$K$998)</f>
        <v>0</v>
      </c>
      <c r="F223" s="95">
        <f>SUMIF('Grand Livre'!$F$10:$L$997,C223,'Grand Livre'!L$10:L$998)</f>
        <v>0</v>
      </c>
      <c r="G223" s="95">
        <f t="shared" si="11"/>
        <v>0</v>
      </c>
    </row>
    <row r="224" spans="1:7" s="105" customFormat="1" ht="12.75">
      <c r="A224" s="104" t="s">
        <v>302</v>
      </c>
      <c r="B224" s="294" t="s">
        <v>530</v>
      </c>
      <c r="C224" s="3" t="str">
        <f>CONCATENATE(A224,B224)</f>
        <v>68-</v>
      </c>
      <c r="D224" s="295" t="s">
        <v>804</v>
      </c>
      <c r="E224" s="107">
        <f>SUM(E225:E254)</f>
        <v>0</v>
      </c>
      <c r="F224" s="107">
        <f>SUM(F225:F254)</f>
        <v>0</v>
      </c>
      <c r="G224" s="107">
        <f>SUM(G225:G254)</f>
        <v>0</v>
      </c>
    </row>
    <row r="225" spans="1:7" s="105" customFormat="1" ht="12.75">
      <c r="A225" s="283" t="s">
        <v>302</v>
      </c>
      <c r="B225" s="2" t="s">
        <v>6</v>
      </c>
      <c r="C225" s="3" t="str">
        <f t="shared" si="10"/>
        <v>68000</v>
      </c>
      <c r="D225" s="284" t="s">
        <v>303</v>
      </c>
      <c r="E225" s="285">
        <f>SUMIF('Grand Livre'!$F$10:$L$997,C225,'Grand Livre'!$K$10:$K$998)</f>
        <v>0</v>
      </c>
      <c r="F225" s="285">
        <f>SUMIF('Grand Livre'!$F$10:$L$997,C225,'Grand Livre'!L$10:L$998)</f>
        <v>0</v>
      </c>
      <c r="G225" s="285">
        <f t="shared" si="11"/>
        <v>0</v>
      </c>
    </row>
    <row r="226" spans="1:7" ht="12.75">
      <c r="A226" s="1" t="s">
        <v>302</v>
      </c>
      <c r="B226" s="2" t="s">
        <v>29</v>
      </c>
      <c r="C226" s="3" t="str">
        <f t="shared" si="10"/>
        <v>68100</v>
      </c>
      <c r="D226" s="4" t="s">
        <v>304</v>
      </c>
      <c r="E226" s="95">
        <f>SUMIF('Grand Livre'!$F$10:$L$997,C226,'Grand Livre'!$K$10:$K$998)</f>
        <v>0</v>
      </c>
      <c r="F226" s="95">
        <f>SUMIF('Grand Livre'!$F$10:$L$997,C226,'Grand Livre'!L$10:L$998)</f>
        <v>0</v>
      </c>
      <c r="G226" s="95">
        <f t="shared" si="11"/>
        <v>0</v>
      </c>
    </row>
    <row r="227" spans="1:7" ht="12.75">
      <c r="A227" s="1" t="s">
        <v>302</v>
      </c>
      <c r="B227" s="2" t="s">
        <v>140</v>
      </c>
      <c r="C227" s="3" t="str">
        <f t="shared" si="10"/>
        <v>68110</v>
      </c>
      <c r="D227" s="4" t="s">
        <v>305</v>
      </c>
      <c r="E227" s="95">
        <f>SUMIF('Grand Livre'!$F$10:$L$997,C227,'Grand Livre'!$K$10:$K$998)</f>
        <v>0</v>
      </c>
      <c r="F227" s="95">
        <f>SUMIF('Grand Livre'!$F$10:$L$997,C227,'Grand Livre'!L$10:L$998)</f>
        <v>0</v>
      </c>
      <c r="G227" s="95">
        <f t="shared" si="11"/>
        <v>0</v>
      </c>
    </row>
    <row r="228" spans="1:7" ht="12.75">
      <c r="A228" s="1" t="s">
        <v>302</v>
      </c>
      <c r="B228" s="2" t="s">
        <v>306</v>
      </c>
      <c r="C228" s="3" t="str">
        <f t="shared" si="10"/>
        <v>68111</v>
      </c>
      <c r="D228" s="4" t="s">
        <v>16</v>
      </c>
      <c r="E228" s="95">
        <f>SUMIF('Grand Livre'!$F$10:$L$997,C228,'Grand Livre'!$K$10:$K$998)</f>
        <v>0</v>
      </c>
      <c r="F228" s="95">
        <f>SUMIF('Grand Livre'!$F$10:$L$997,C228,'Grand Livre'!L$10:L$998)</f>
        <v>0</v>
      </c>
      <c r="G228" s="95">
        <f t="shared" si="11"/>
        <v>0</v>
      </c>
    </row>
    <row r="229" spans="1:7" ht="12.75">
      <c r="A229" s="1" t="s">
        <v>302</v>
      </c>
      <c r="B229" s="2" t="s">
        <v>307</v>
      </c>
      <c r="C229" s="3" t="str">
        <f t="shared" si="10"/>
        <v>68112</v>
      </c>
      <c r="D229" s="4" t="s">
        <v>19</v>
      </c>
      <c r="E229" s="95">
        <f>SUMIF('Grand Livre'!$F$10:$L$997,C229,'Grand Livre'!$K$10:$K$998)</f>
        <v>0</v>
      </c>
      <c r="F229" s="95">
        <f>SUMIF('Grand Livre'!$F$10:$L$997,C229,'Grand Livre'!L$10:L$998)</f>
        <v>0</v>
      </c>
      <c r="G229" s="95">
        <f t="shared" si="11"/>
        <v>0</v>
      </c>
    </row>
    <row r="230" spans="1:7" ht="12.75">
      <c r="A230" s="1" t="s">
        <v>302</v>
      </c>
      <c r="B230" s="2" t="s">
        <v>192</v>
      </c>
      <c r="C230" s="3" t="str">
        <f t="shared" si="10"/>
        <v>68120</v>
      </c>
      <c r="D230" s="4" t="s">
        <v>308</v>
      </c>
      <c r="E230" s="95">
        <f>SUMIF('Grand Livre'!$F$10:$L$997,C230,'Grand Livre'!$K$10:$K$998)</f>
        <v>0</v>
      </c>
      <c r="F230" s="95">
        <f>SUMIF('Grand Livre'!$F$10:$L$997,C230,'Grand Livre'!L$10:L$998)</f>
        <v>0</v>
      </c>
      <c r="G230" s="95">
        <f t="shared" si="11"/>
        <v>0</v>
      </c>
    </row>
    <row r="231" spans="1:7" ht="12.75">
      <c r="A231" s="1" t="s">
        <v>302</v>
      </c>
      <c r="B231" s="2" t="s">
        <v>232</v>
      </c>
      <c r="C231" s="3" t="str">
        <f t="shared" si="10"/>
        <v>68150</v>
      </c>
      <c r="D231" s="4" t="s">
        <v>309</v>
      </c>
      <c r="E231" s="95">
        <f>SUMIF('Grand Livre'!$F$10:$L$997,C231,'Grand Livre'!$K$10:$K$998)</f>
        <v>0</v>
      </c>
      <c r="F231" s="95">
        <f>SUMIF('Grand Livre'!$F$10:$L$997,C231,'Grand Livre'!L$10:L$998)</f>
        <v>0</v>
      </c>
      <c r="G231" s="95">
        <f t="shared" si="11"/>
        <v>0</v>
      </c>
    </row>
    <row r="232" spans="1:7" ht="25.5">
      <c r="A232" s="1" t="s">
        <v>302</v>
      </c>
      <c r="B232" s="2" t="s">
        <v>257</v>
      </c>
      <c r="C232" s="3" t="str">
        <f t="shared" si="10"/>
        <v>68160</v>
      </c>
      <c r="D232" s="4" t="s">
        <v>310</v>
      </c>
      <c r="E232" s="95">
        <f>SUMIF('Grand Livre'!$F$10:$L$997,C232,'Grand Livre'!$K$10:$K$998)</f>
        <v>0</v>
      </c>
      <c r="F232" s="95">
        <f>SUMIF('Grand Livre'!$F$10:$L$997,C232,'Grand Livre'!L$10:L$998)</f>
        <v>0</v>
      </c>
      <c r="G232" s="95">
        <f t="shared" si="11"/>
        <v>0</v>
      </c>
    </row>
    <row r="233" spans="1:7" ht="12.75">
      <c r="A233" s="1" t="s">
        <v>302</v>
      </c>
      <c r="B233" s="2" t="s">
        <v>311</v>
      </c>
      <c r="C233" s="3" t="str">
        <f t="shared" si="10"/>
        <v>68161</v>
      </c>
      <c r="D233" s="4" t="s">
        <v>16</v>
      </c>
      <c r="E233" s="95">
        <f>SUMIF('Grand Livre'!$F$10:$L$997,C233,'Grand Livre'!$K$10:$K$998)</f>
        <v>0</v>
      </c>
      <c r="F233" s="95">
        <f>SUMIF('Grand Livre'!$F$10:$L$997,C233,'Grand Livre'!L$10:L$998)</f>
        <v>0</v>
      </c>
      <c r="G233" s="95">
        <f t="shared" si="11"/>
        <v>0</v>
      </c>
    </row>
    <row r="234" spans="1:7" ht="12.75">
      <c r="A234" s="1" t="s">
        <v>302</v>
      </c>
      <c r="B234" s="2" t="s">
        <v>312</v>
      </c>
      <c r="C234" s="3" t="str">
        <f t="shared" si="10"/>
        <v>68162</v>
      </c>
      <c r="D234" s="4" t="s">
        <v>19</v>
      </c>
      <c r="E234" s="95">
        <f>SUMIF('Grand Livre'!$F$10:$L$997,C234,'Grand Livre'!$K$10:$K$998)</f>
        <v>0</v>
      </c>
      <c r="F234" s="95">
        <f>SUMIF('Grand Livre'!$F$10:$L$997,C234,'Grand Livre'!L$10:L$998)</f>
        <v>0</v>
      </c>
      <c r="G234" s="95">
        <f t="shared" si="11"/>
        <v>0</v>
      </c>
    </row>
    <row r="235" spans="1:7" ht="12.75">
      <c r="A235" s="1" t="s">
        <v>302</v>
      </c>
      <c r="B235" s="2" t="s">
        <v>292</v>
      </c>
      <c r="C235" s="3" t="str">
        <f t="shared" si="10"/>
        <v>68170</v>
      </c>
      <c r="D235" s="4" t="s">
        <v>534</v>
      </c>
      <c r="E235" s="95">
        <f>SUMIF('Grand Livre'!$F$10:$L$997,C235,'Grand Livre'!$K$10:$K$998)</f>
        <v>0</v>
      </c>
      <c r="F235" s="95">
        <f>SUMIF('Grand Livre'!$F$10:$L$997,C235,'Grand Livre'!L$10:L$998)</f>
        <v>0</v>
      </c>
      <c r="G235" s="95">
        <f t="shared" si="11"/>
        <v>0</v>
      </c>
    </row>
    <row r="236" spans="1:7" ht="12.75">
      <c r="A236" s="1" t="s">
        <v>302</v>
      </c>
      <c r="B236" s="2" t="s">
        <v>314</v>
      </c>
      <c r="C236" s="3" t="str">
        <f aca="true" t="shared" si="12" ref="C236:C259">CONCATENATE(A236,B236)</f>
        <v>68173</v>
      </c>
      <c r="D236" s="4" t="s">
        <v>315</v>
      </c>
      <c r="E236" s="95">
        <f>SUMIF('Grand Livre'!$F$10:$L$997,C236,'Grand Livre'!$K$10:$K$998)</f>
        <v>0</v>
      </c>
      <c r="F236" s="95">
        <f>SUMIF('Grand Livre'!$F$10:$L$997,C236,'Grand Livre'!L$10:L$998)</f>
        <v>0</v>
      </c>
      <c r="G236" s="95">
        <f t="shared" si="11"/>
        <v>0</v>
      </c>
    </row>
    <row r="237" spans="1:7" ht="12.75">
      <c r="A237" s="1" t="s">
        <v>302</v>
      </c>
      <c r="B237" s="2" t="s">
        <v>316</v>
      </c>
      <c r="C237" s="3" t="str">
        <f t="shared" si="12"/>
        <v>68174</v>
      </c>
      <c r="D237" s="4" t="s">
        <v>317</v>
      </c>
      <c r="E237" s="95">
        <f>SUMIF('Grand Livre'!$F$10:$L$997,C237,'Grand Livre'!$K$10:$K$998)</f>
        <v>0</v>
      </c>
      <c r="F237" s="95">
        <f>SUMIF('Grand Livre'!$F$10:$L$997,C237,'Grand Livre'!L$10:L$998)</f>
        <v>0</v>
      </c>
      <c r="G237" s="95">
        <f t="shared" si="11"/>
        <v>0</v>
      </c>
    </row>
    <row r="238" spans="1:7" ht="12.75">
      <c r="A238" s="1" t="s">
        <v>302</v>
      </c>
      <c r="B238" s="2" t="s">
        <v>39</v>
      </c>
      <c r="C238" s="3" t="str">
        <f t="shared" si="12"/>
        <v>68600</v>
      </c>
      <c r="D238" s="4" t="s">
        <v>318</v>
      </c>
      <c r="E238" s="95">
        <f>SUMIF('Grand Livre'!$F$10:$L$997,C238,'Grand Livre'!$K$10:$K$998)</f>
        <v>0</v>
      </c>
      <c r="F238" s="95">
        <f>SUMIF('Grand Livre'!$F$10:$L$997,C238,'Grand Livre'!L$10:L$998)</f>
        <v>0</v>
      </c>
      <c r="G238" s="95">
        <f t="shared" si="11"/>
        <v>0</v>
      </c>
    </row>
    <row r="239" spans="1:7" ht="12.75">
      <c r="A239" s="1" t="s">
        <v>302</v>
      </c>
      <c r="B239" s="2" t="s">
        <v>86</v>
      </c>
      <c r="C239" s="3" t="str">
        <f t="shared" si="12"/>
        <v>68650</v>
      </c>
      <c r="D239" s="4" t="s">
        <v>319</v>
      </c>
      <c r="E239" s="95">
        <f>SUMIF('Grand Livre'!$F$10:$L$997,C239,'Grand Livre'!$K$10:$K$998)</f>
        <v>0</v>
      </c>
      <c r="F239" s="95">
        <f>SUMIF('Grand Livre'!$F$10:$L$997,C239,'Grand Livre'!L$10:L$998)</f>
        <v>0</v>
      </c>
      <c r="G239" s="95">
        <f t="shared" si="11"/>
        <v>0</v>
      </c>
    </row>
    <row r="240" spans="1:7" ht="12.75">
      <c r="A240" s="1" t="s">
        <v>302</v>
      </c>
      <c r="B240" s="2" t="s">
        <v>320</v>
      </c>
      <c r="C240" s="3" t="str">
        <f t="shared" si="12"/>
        <v>68660</v>
      </c>
      <c r="D240" s="4" t="s">
        <v>321</v>
      </c>
      <c r="E240" s="95">
        <f>SUMIF('Grand Livre'!$F$10:$L$997,C240,'Grand Livre'!$K$10:$K$998)</f>
        <v>0</v>
      </c>
      <c r="F240" s="95">
        <f>SUMIF('Grand Livre'!$F$10:$L$997,C240,'Grand Livre'!L$10:L$998)</f>
        <v>0</v>
      </c>
      <c r="G240" s="95">
        <f t="shared" si="11"/>
        <v>0</v>
      </c>
    </row>
    <row r="241" spans="1:7" ht="12.75">
      <c r="A241" s="1" t="s">
        <v>302</v>
      </c>
      <c r="B241" s="2" t="s">
        <v>322</v>
      </c>
      <c r="C241" s="3" t="str">
        <f t="shared" si="12"/>
        <v>68662</v>
      </c>
      <c r="D241" s="4" t="s">
        <v>22</v>
      </c>
      <c r="E241" s="95">
        <f>SUMIF('Grand Livre'!$F$10:$L$997,C241,'Grand Livre'!$K$10:$K$998)</f>
        <v>0</v>
      </c>
      <c r="F241" s="95">
        <f>SUMIF('Grand Livre'!$F$10:$L$997,C241,'Grand Livre'!L$10:L$998)</f>
        <v>0</v>
      </c>
      <c r="G241" s="95">
        <f t="shared" si="11"/>
        <v>0</v>
      </c>
    </row>
    <row r="242" spans="1:7" ht="12.75">
      <c r="A242" s="1" t="s">
        <v>302</v>
      </c>
      <c r="B242" s="2" t="s">
        <v>323</v>
      </c>
      <c r="C242" s="3" t="str">
        <f t="shared" si="12"/>
        <v>68665</v>
      </c>
      <c r="D242" s="4" t="s">
        <v>324</v>
      </c>
      <c r="E242" s="95">
        <f>SUMIF('Grand Livre'!$F$10:$L$997,C242,'Grand Livre'!$K$10:$K$998)</f>
        <v>0</v>
      </c>
      <c r="F242" s="95">
        <f>SUMIF('Grand Livre'!$F$10:$L$997,C242,'Grand Livre'!L$10:L$998)</f>
        <v>0</v>
      </c>
      <c r="G242" s="95">
        <f t="shared" si="11"/>
        <v>0</v>
      </c>
    </row>
    <row r="243" spans="1:7" ht="12.75">
      <c r="A243" s="1" t="s">
        <v>302</v>
      </c>
      <c r="B243" s="2" t="s">
        <v>88</v>
      </c>
      <c r="C243" s="3" t="str">
        <f t="shared" si="12"/>
        <v>68680</v>
      </c>
      <c r="D243" s="4" t="s">
        <v>325</v>
      </c>
      <c r="E243" s="95">
        <f>SUMIF('Grand Livre'!$F$10:$L$997,C243,'Grand Livre'!$K$10:$K$998)</f>
        <v>0</v>
      </c>
      <c r="F243" s="95">
        <f>SUMIF('Grand Livre'!$F$10:$L$997,C243,'Grand Livre'!L$10:L$998)</f>
        <v>0</v>
      </c>
      <c r="G243" s="95">
        <f t="shared" si="11"/>
        <v>0</v>
      </c>
    </row>
    <row r="244" spans="1:7" ht="12.75">
      <c r="A244" s="1" t="s">
        <v>302</v>
      </c>
      <c r="B244" s="2" t="s">
        <v>41</v>
      </c>
      <c r="C244" s="3" t="str">
        <f t="shared" si="12"/>
        <v>68700</v>
      </c>
      <c r="D244" s="4" t="s">
        <v>326</v>
      </c>
      <c r="E244" s="95">
        <f>SUMIF('Grand Livre'!$F$10:$L$997,C244,'Grand Livre'!$K$10:$K$998)</f>
        <v>0</v>
      </c>
      <c r="F244" s="95">
        <f>SUMIF('Grand Livre'!$F$10:$L$997,C244,'Grand Livre'!L$10:L$998)</f>
        <v>0</v>
      </c>
      <c r="G244" s="95">
        <f t="shared" si="11"/>
        <v>0</v>
      </c>
    </row>
    <row r="245" spans="1:7" ht="12.75">
      <c r="A245" s="1" t="s">
        <v>302</v>
      </c>
      <c r="B245" s="2" t="s">
        <v>242</v>
      </c>
      <c r="C245" s="3" t="str">
        <f t="shared" si="12"/>
        <v>68710</v>
      </c>
      <c r="D245" s="4" t="s">
        <v>327</v>
      </c>
      <c r="E245" s="95">
        <f>SUMIF('Grand Livre'!$F$10:$L$997,C245,'Grand Livre'!$K$10:$K$998)</f>
        <v>0</v>
      </c>
      <c r="F245" s="95">
        <f>SUMIF('Grand Livre'!$F$10:$L$997,C245,'Grand Livre'!L$10:L$998)</f>
        <v>0</v>
      </c>
      <c r="G245" s="95">
        <f t="shared" si="11"/>
        <v>0</v>
      </c>
    </row>
    <row r="246" spans="1:7" ht="12.75">
      <c r="A246" s="1" t="s">
        <v>302</v>
      </c>
      <c r="B246" s="2" t="s">
        <v>244</v>
      </c>
      <c r="C246" s="3" t="str">
        <f t="shared" si="12"/>
        <v>68720</v>
      </c>
      <c r="D246" s="4" t="s">
        <v>328</v>
      </c>
      <c r="E246" s="95">
        <f>SUMIF('Grand Livre'!$F$10:$L$997,C246,'Grand Livre'!$K$10:$K$998)</f>
        <v>0</v>
      </c>
      <c r="F246" s="95">
        <f>SUMIF('Grand Livre'!$F$10:$L$997,C246,'Grand Livre'!L$10:L$998)</f>
        <v>0</v>
      </c>
      <c r="G246" s="95">
        <f t="shared" si="11"/>
        <v>0</v>
      </c>
    </row>
    <row r="247" spans="1:7" ht="12.75">
      <c r="A247" s="1" t="s">
        <v>302</v>
      </c>
      <c r="B247" s="2" t="s">
        <v>246</v>
      </c>
      <c r="C247" s="3" t="str">
        <f t="shared" si="12"/>
        <v>68730</v>
      </c>
      <c r="D247" s="4" t="s">
        <v>329</v>
      </c>
      <c r="E247" s="95">
        <f>SUMIF('Grand Livre'!$F$10:$L$997,C247,'Grand Livre'!$K$10:$K$998)</f>
        <v>0</v>
      </c>
      <c r="F247" s="95">
        <f>SUMIF('Grand Livre'!$F$10:$L$997,C247,'Grand Livre'!L$10:L$998)</f>
        <v>0</v>
      </c>
      <c r="G247" s="95">
        <f t="shared" si="11"/>
        <v>0</v>
      </c>
    </row>
    <row r="248" spans="1:7" ht="12.75">
      <c r="A248" s="1" t="s">
        <v>302</v>
      </c>
      <c r="B248" s="2" t="s">
        <v>248</v>
      </c>
      <c r="C248" s="3" t="str">
        <f t="shared" si="12"/>
        <v>68740</v>
      </c>
      <c r="D248" s="4" t="s">
        <v>330</v>
      </c>
      <c r="E248" s="95">
        <f>SUMIF('Grand Livre'!$F$10:$L$997,C248,'Grand Livre'!$K$10:$K$998)</f>
        <v>0</v>
      </c>
      <c r="F248" s="95">
        <f>SUMIF('Grand Livre'!$F$10:$L$997,C248,'Grand Livre'!L$10:L$998)</f>
        <v>0</v>
      </c>
      <c r="G248" s="95">
        <f t="shared" si="11"/>
        <v>0</v>
      </c>
    </row>
    <row r="249" spans="1:7" ht="12.75">
      <c r="A249" s="1" t="s">
        <v>302</v>
      </c>
      <c r="B249" s="2" t="s">
        <v>250</v>
      </c>
      <c r="C249" s="3" t="str">
        <f t="shared" si="12"/>
        <v>68750</v>
      </c>
      <c r="D249" s="4" t="s">
        <v>331</v>
      </c>
      <c r="E249" s="95">
        <f>SUMIF('Grand Livre'!$F$10:$L$997,C249,'Grand Livre'!$K$10:$K$998)</f>
        <v>0</v>
      </c>
      <c r="F249" s="95">
        <f>SUMIF('Grand Livre'!$F$10:$L$997,C249,'Grand Livre'!L$10:L$998)</f>
        <v>0</v>
      </c>
      <c r="G249" s="95">
        <f t="shared" si="11"/>
        <v>0</v>
      </c>
    </row>
    <row r="250" spans="1:7" ht="12.75">
      <c r="A250" s="1" t="s">
        <v>302</v>
      </c>
      <c r="B250" s="2" t="s">
        <v>332</v>
      </c>
      <c r="C250" s="3" t="str">
        <f t="shared" si="12"/>
        <v>68760</v>
      </c>
      <c r="D250" s="4" t="s">
        <v>333</v>
      </c>
      <c r="E250" s="95">
        <f>SUMIF('Grand Livre'!$F$10:$L$997,C250,'Grand Livre'!$K$10:$K$998)</f>
        <v>0</v>
      </c>
      <c r="F250" s="95">
        <f>SUMIF('Grand Livre'!$F$10:$L$997,C250,'Grand Livre'!L$10:L$998)</f>
        <v>0</v>
      </c>
      <c r="G250" s="95">
        <f t="shared" si="11"/>
        <v>0</v>
      </c>
    </row>
    <row r="251" spans="1:7" ht="12.75">
      <c r="A251" s="1" t="s">
        <v>302</v>
      </c>
      <c r="B251" s="2" t="s">
        <v>93</v>
      </c>
      <c r="C251" s="3" t="str">
        <f t="shared" si="12"/>
        <v>68900</v>
      </c>
      <c r="D251" s="4" t="s">
        <v>334</v>
      </c>
      <c r="E251" s="95">
        <f>SUMIF('Grand Livre'!$F$10:$L$997,C251,'Grand Livre'!$K$10:$K$998)</f>
        <v>0</v>
      </c>
      <c r="F251" s="95">
        <f>SUMIF('Grand Livre'!$F$10:$L$997,C251,'Grand Livre'!L$10:L$998)</f>
        <v>0</v>
      </c>
      <c r="G251" s="95">
        <f t="shared" si="11"/>
        <v>0</v>
      </c>
    </row>
    <row r="252" spans="1:7" ht="12.75">
      <c r="A252" s="1" t="s">
        <v>302</v>
      </c>
      <c r="B252" s="2" t="s">
        <v>335</v>
      </c>
      <c r="C252" s="3" t="str">
        <f t="shared" si="12"/>
        <v>68940</v>
      </c>
      <c r="D252" s="4" t="s">
        <v>336</v>
      </c>
      <c r="E252" s="95">
        <f>SUMIF('Grand Livre'!$F$10:$L$997,C252,'Grand Livre'!$K$10:$K$998)</f>
        <v>0</v>
      </c>
      <c r="F252" s="95">
        <f>SUMIF('Grand Livre'!$F$10:$L$997,C252,'Grand Livre'!L$10:L$998)</f>
        <v>0</v>
      </c>
      <c r="G252" s="95">
        <f t="shared" si="11"/>
        <v>0</v>
      </c>
    </row>
    <row r="253" spans="1:7" ht="12.75">
      <c r="A253" s="1" t="s">
        <v>302</v>
      </c>
      <c r="B253" s="2" t="s">
        <v>337</v>
      </c>
      <c r="C253" s="3" t="str">
        <f t="shared" si="12"/>
        <v>68950</v>
      </c>
      <c r="D253" s="4" t="s">
        <v>338</v>
      </c>
      <c r="E253" s="95">
        <f>SUMIF('Grand Livre'!$F$10:$L$997,C253,'Grand Livre'!$K$10:$K$998)</f>
        <v>0</v>
      </c>
      <c r="F253" s="95">
        <f>SUMIF('Grand Livre'!$F$10:$L$997,C253,'Grand Livre'!L$10:L$998)</f>
        <v>0</v>
      </c>
      <c r="G253" s="95">
        <f t="shared" si="11"/>
        <v>0</v>
      </c>
    </row>
    <row r="254" spans="1:7" ht="12.75">
      <c r="A254" s="1" t="s">
        <v>302</v>
      </c>
      <c r="B254" s="2" t="s">
        <v>339</v>
      </c>
      <c r="C254" s="3" t="str">
        <f t="shared" si="12"/>
        <v>68970</v>
      </c>
      <c r="D254" s="4" t="s">
        <v>340</v>
      </c>
      <c r="E254" s="95">
        <f>SUMIF('Grand Livre'!$F$10:$L$997,C254,'Grand Livre'!$K$10:$K$998)</f>
        <v>0</v>
      </c>
      <c r="F254" s="95">
        <f>SUMIF('Grand Livre'!$F$10:$L$997,C254,'Grand Livre'!L$10:L$998)</f>
        <v>0</v>
      </c>
      <c r="G254" s="95">
        <f aca="true" t="shared" si="13" ref="G254:G259">E254-F254</f>
        <v>0</v>
      </c>
    </row>
    <row r="255" spans="1:7" s="105" customFormat="1" ht="12.75">
      <c r="A255" s="104" t="s">
        <v>341</v>
      </c>
      <c r="B255" s="64" t="s">
        <v>6</v>
      </c>
      <c r="C255" s="3" t="str">
        <f t="shared" si="12"/>
        <v>69000</v>
      </c>
      <c r="D255" s="106" t="s">
        <v>342</v>
      </c>
      <c r="E255" s="107">
        <f>SUMIF('Grand Livre'!$F$10:$L$997,C255,'Grand Livre'!$K$10:$K$998)</f>
        <v>0</v>
      </c>
      <c r="F255" s="107">
        <f>SUMIF('Grand Livre'!$F$10:$L$997,C255,'Grand Livre'!L$10:L$998)</f>
        <v>0</v>
      </c>
      <c r="G255" s="107">
        <f t="shared" si="13"/>
        <v>0</v>
      </c>
    </row>
    <row r="256" spans="1:7" ht="12.75">
      <c r="A256" s="1" t="s">
        <v>341</v>
      </c>
      <c r="B256" s="2" t="s">
        <v>29</v>
      </c>
      <c r="C256" s="3" t="str">
        <f t="shared" si="12"/>
        <v>69100</v>
      </c>
      <c r="D256" s="4" t="s">
        <v>343</v>
      </c>
      <c r="E256" s="95">
        <f>SUMIF('Grand Livre'!$F$10:$L$997,C256,'Grand Livre'!$K$10:$K$998)</f>
        <v>0</v>
      </c>
      <c r="F256" s="95">
        <f>SUMIF('Grand Livre'!$F$10:$L$997,C256,'Grand Livre'!L$10:L$998)</f>
        <v>0</v>
      </c>
      <c r="G256" s="95">
        <f t="shared" si="13"/>
        <v>0</v>
      </c>
    </row>
    <row r="257" spans="1:7" ht="12.75">
      <c r="A257" s="1" t="s">
        <v>341</v>
      </c>
      <c r="B257" s="2" t="s">
        <v>75</v>
      </c>
      <c r="C257" s="3" t="str">
        <f t="shared" si="12"/>
        <v>69500</v>
      </c>
      <c r="D257" s="4" t="s">
        <v>344</v>
      </c>
      <c r="E257" s="95">
        <f>SUMIF('Grand Livre'!$F$10:$L$997,C257,'Grand Livre'!$K$10:$K$998)</f>
        <v>0</v>
      </c>
      <c r="F257" s="95">
        <f>SUMIF('Grand Livre'!$F$10:$L$997,C257,'Grand Livre'!L$10:L$998)</f>
        <v>0</v>
      </c>
      <c r="G257" s="95">
        <f t="shared" si="13"/>
        <v>0</v>
      </c>
    </row>
    <row r="258" spans="1:7" ht="12.75">
      <c r="A258" s="1" t="s">
        <v>341</v>
      </c>
      <c r="B258" s="2" t="s">
        <v>170</v>
      </c>
      <c r="C258" s="3" t="str">
        <f t="shared" si="12"/>
        <v>69510</v>
      </c>
      <c r="D258" s="4" t="s">
        <v>345</v>
      </c>
      <c r="E258" s="95">
        <f>SUMIF('Grand Livre'!$F$10:$L$997,C258,'Grand Livre'!$K$10:$K$998)</f>
        <v>0</v>
      </c>
      <c r="F258" s="95">
        <f>SUMIF('Grand Livre'!$F$10:$L$997,C258,'Grand Livre'!L$10:L$998)</f>
        <v>0</v>
      </c>
      <c r="G258" s="95">
        <f t="shared" si="13"/>
        <v>0</v>
      </c>
    </row>
    <row r="259" spans="1:7" ht="12.75">
      <c r="A259" s="1" t="s">
        <v>341</v>
      </c>
      <c r="B259" s="2" t="s">
        <v>206</v>
      </c>
      <c r="C259" s="3" t="str">
        <f t="shared" si="12"/>
        <v>69511</v>
      </c>
      <c r="D259" s="4" t="s">
        <v>346</v>
      </c>
      <c r="E259" s="95">
        <f>SUMIF('Grand Livre'!$F$10:$L$997,C259,'Grand Livre'!$K$10:$K$998)</f>
        <v>0</v>
      </c>
      <c r="F259" s="95">
        <f>SUMIF('Grand Livre'!$F$10:$L$997,C259,'Grand Livre'!L$10:L$998)</f>
        <v>0</v>
      </c>
      <c r="G259" s="95">
        <f t="shared" si="13"/>
        <v>0</v>
      </c>
    </row>
    <row r="260" spans="1:7" ht="12.75">
      <c r="A260" s="1" t="s">
        <v>341</v>
      </c>
      <c r="B260" s="2" t="s">
        <v>208</v>
      </c>
      <c r="C260" s="3" t="str">
        <f>CONCATENATE(A260,B260)</f>
        <v>69512</v>
      </c>
      <c r="D260" s="4" t="s">
        <v>347</v>
      </c>
      <c r="E260" s="95">
        <f>SUMIF('Grand Livre'!$F$10:$L$997,C260,'Grand Livre'!$K$10:$K$998)</f>
        <v>0</v>
      </c>
      <c r="F260" s="95">
        <f>SUMIF('Grand Livre'!$F$10:$L$997,C260,'Grand Livre'!L$10:L$998)</f>
        <v>0</v>
      </c>
      <c r="G260" s="95">
        <f>E260-F260</f>
        <v>0</v>
      </c>
    </row>
    <row r="261" spans="1:7" ht="12.75">
      <c r="A261" s="1" t="s">
        <v>341</v>
      </c>
      <c r="B261" s="2" t="s">
        <v>114</v>
      </c>
      <c r="C261" s="3" t="str">
        <f>CONCATENATE(A261,B261)</f>
        <v>69520</v>
      </c>
      <c r="D261" s="4" t="s">
        <v>348</v>
      </c>
      <c r="E261" s="95">
        <f>SUMIF('Grand Livre'!$F$10:$L$997,C261,'Grand Livre'!$K$10:$K$998)</f>
        <v>0</v>
      </c>
      <c r="F261" s="95">
        <f>SUMIF('Grand Livre'!$F$10:$L$997,C261,'Grand Livre'!L$10:L$998)</f>
        <v>0</v>
      </c>
      <c r="G261" s="95">
        <f>E261-F261</f>
        <v>0</v>
      </c>
    </row>
    <row r="262" spans="1:17" s="23" customFormat="1" ht="18.75">
      <c r="A262" s="102" t="s">
        <v>530</v>
      </c>
      <c r="B262" s="64" t="s">
        <v>530</v>
      </c>
      <c r="C262" s="100"/>
      <c r="D262" s="101" t="s">
        <v>349</v>
      </c>
      <c r="E262" t="s">
        <v>530</v>
      </c>
      <c r="F262" t="s">
        <v>530</v>
      </c>
      <c r="G262" t="s">
        <v>530</v>
      </c>
      <c r="H262"/>
      <c r="I262"/>
      <c r="J262"/>
      <c r="K262"/>
      <c r="L262"/>
      <c r="M262"/>
      <c r="N262"/>
      <c r="O262"/>
      <c r="P262"/>
      <c r="Q262"/>
    </row>
    <row r="263" spans="1:7" s="105" customFormat="1" ht="12.75">
      <c r="A263" s="104" t="s">
        <v>351</v>
      </c>
      <c r="B263" s="294" t="s">
        <v>530</v>
      </c>
      <c r="C263" s="3" t="str">
        <f>CONCATENATE(A263,B263)</f>
        <v>70-</v>
      </c>
      <c r="D263" s="295" t="s">
        <v>805</v>
      </c>
      <c r="E263" s="107">
        <f>SUM(E264:E279)</f>
        <v>0</v>
      </c>
      <c r="F263" s="107">
        <f>SUM(F264:F279)</f>
        <v>0</v>
      </c>
      <c r="G263" s="107">
        <f>SUM(G264:G279)</f>
        <v>0</v>
      </c>
    </row>
    <row r="264" spans="1:7" s="105" customFormat="1" ht="12.75">
      <c r="A264" s="283" t="s">
        <v>351</v>
      </c>
      <c r="B264" s="2" t="s">
        <v>6</v>
      </c>
      <c r="C264" s="3" t="str">
        <f aca="true" t="shared" si="14" ref="C264:C332">CONCATENATE(A264,B264)</f>
        <v>70000</v>
      </c>
      <c r="D264" s="284" t="s">
        <v>352</v>
      </c>
      <c r="E264" s="285">
        <f>SUMIF('Grand Livre'!$F$10:$L$997,C264,'Grand Livre'!$K$10:$K$998)</f>
        <v>0</v>
      </c>
      <c r="F264" s="285">
        <f>SUMIF('Grand Livre'!$F$10:$L$997,C264,'Grand Livre'!L$10:L$998)</f>
        <v>0</v>
      </c>
      <c r="G264" s="285">
        <f>+F264-E264</f>
        <v>0</v>
      </c>
    </row>
    <row r="265" spans="1:7" ht="12.75">
      <c r="A265" s="1" t="s">
        <v>351</v>
      </c>
      <c r="B265" s="2" t="s">
        <v>29</v>
      </c>
      <c r="C265" s="3" t="str">
        <f t="shared" si="14"/>
        <v>70100</v>
      </c>
      <c r="D265" s="4" t="s">
        <v>353</v>
      </c>
      <c r="E265" s="95">
        <f>SUMIF('Grand Livre'!$F$10:$L$997,C265,'Grand Livre'!$K$10:$K$998)</f>
        <v>0</v>
      </c>
      <c r="F265" s="95">
        <f>SUMIF('Grand Livre'!$F$10:$L$997,C265,'Grand Livre'!L$10:L$998)</f>
        <v>0</v>
      </c>
      <c r="G265" s="95">
        <f aca="true" t="shared" si="15" ref="G265:G333">+F265-E265</f>
        <v>0</v>
      </c>
    </row>
    <row r="266" spans="1:7" ht="12.75">
      <c r="A266" s="1" t="s">
        <v>351</v>
      </c>
      <c r="B266" s="2" t="s">
        <v>55</v>
      </c>
      <c r="C266" s="3" t="str">
        <f t="shared" si="14"/>
        <v>70200</v>
      </c>
      <c r="D266" s="4" t="s">
        <v>355</v>
      </c>
      <c r="E266" s="95">
        <f>SUMIF('Grand Livre'!$F$10:$L$997,C266,'Grand Livre'!$K$10:$K$998)</f>
        <v>0</v>
      </c>
      <c r="F266" s="95">
        <f>SUMIF('Grand Livre'!$F$10:$L$997,C266,'Grand Livre'!L$10:L$998)</f>
        <v>0</v>
      </c>
      <c r="G266" s="95">
        <f t="shared" si="15"/>
        <v>0</v>
      </c>
    </row>
    <row r="267" spans="1:7" ht="12.75" hidden="1">
      <c r="A267" s="1" t="s">
        <v>351</v>
      </c>
      <c r="B267" s="2" t="s">
        <v>71</v>
      </c>
      <c r="C267" s="3" t="str">
        <f t="shared" si="14"/>
        <v>70300</v>
      </c>
      <c r="D267" s="4" t="s">
        <v>357</v>
      </c>
      <c r="E267" s="95">
        <f>SUMIF('Grand Livre'!$F$10:$L$997,C267,'Grand Livre'!$K$10:$K$998)</f>
        <v>0</v>
      </c>
      <c r="F267" s="95">
        <f>SUMIF('Grand Livre'!$F$10:$L$997,C267,'Grand Livre'!L$10:L$998)</f>
        <v>0</v>
      </c>
      <c r="G267" s="95">
        <f t="shared" si="15"/>
        <v>0</v>
      </c>
    </row>
    <row r="268" spans="1:7" ht="12.75" hidden="1">
      <c r="A268" s="1" t="s">
        <v>351</v>
      </c>
      <c r="B268" s="2" t="s">
        <v>73</v>
      </c>
      <c r="C268" s="3" t="str">
        <f t="shared" si="14"/>
        <v>70400</v>
      </c>
      <c r="D268" s="4" t="s">
        <v>358</v>
      </c>
      <c r="E268" s="95">
        <f>SUMIF('Grand Livre'!$F$10:$L$997,C268,'Grand Livre'!$K$10:$K$998)</f>
        <v>0</v>
      </c>
      <c r="F268" s="95">
        <f>SUMIF('Grand Livre'!$F$10:$L$997,C268,'Grand Livre'!L$10:L$998)</f>
        <v>0</v>
      </c>
      <c r="G268" s="95">
        <f t="shared" si="15"/>
        <v>0</v>
      </c>
    </row>
    <row r="269" spans="1:7" ht="12.75" hidden="1">
      <c r="A269" s="1" t="s">
        <v>351</v>
      </c>
      <c r="B269" s="2" t="s">
        <v>75</v>
      </c>
      <c r="C269" s="3" t="str">
        <f t="shared" si="14"/>
        <v>70500</v>
      </c>
      <c r="D269" s="4" t="s">
        <v>535</v>
      </c>
      <c r="E269" s="95">
        <f>SUMIF('Grand Livre'!$F$10:$L$997,C269,'Grand Livre'!$K$10:$K$998)</f>
        <v>0</v>
      </c>
      <c r="F269" s="95">
        <f>SUMIF('Grand Livre'!$F$10:$L$997,C269,'Grand Livre'!L$10:L$998)</f>
        <v>0</v>
      </c>
      <c r="G269" s="95">
        <f t="shared" si="15"/>
        <v>0</v>
      </c>
    </row>
    <row r="270" spans="1:7" ht="12.75">
      <c r="A270" s="1" t="s">
        <v>351</v>
      </c>
      <c r="B270" s="2" t="s">
        <v>39</v>
      </c>
      <c r="C270" s="3" t="str">
        <f t="shared" si="14"/>
        <v>70600</v>
      </c>
      <c r="D270" s="4" t="s">
        <v>360</v>
      </c>
      <c r="E270" s="95">
        <f>SUMIF('Grand Livre'!$F$10:$L$997,C270,'Grand Livre'!$K$10:$K$998)</f>
        <v>0</v>
      </c>
      <c r="F270" s="95">
        <f>SUMIF('Grand Livre'!$F$10:$L$997,C270,'Grand Livre'!L$10:L$998)</f>
        <v>0</v>
      </c>
      <c r="G270" s="95">
        <f t="shared" si="15"/>
        <v>0</v>
      </c>
    </row>
    <row r="271" spans="1:7" ht="12.75">
      <c r="A271" s="1" t="s">
        <v>351</v>
      </c>
      <c r="B271" s="2" t="s">
        <v>41</v>
      </c>
      <c r="C271" s="3" t="str">
        <f t="shared" si="14"/>
        <v>70700</v>
      </c>
      <c r="D271" s="4" t="s">
        <v>362</v>
      </c>
      <c r="E271" s="95">
        <f>SUMIF('Grand Livre'!$F$10:$L$997,C271,'Grand Livre'!$K$10:$K$998)</f>
        <v>0</v>
      </c>
      <c r="F271" s="95">
        <f>SUMIF('Grand Livre'!$F$10:$L$997,C271,'Grand Livre'!L$10:L$998)</f>
        <v>0</v>
      </c>
      <c r="G271" s="95">
        <f t="shared" si="15"/>
        <v>0</v>
      </c>
    </row>
    <row r="272" spans="1:7" ht="12.75">
      <c r="A272" s="1" t="s">
        <v>351</v>
      </c>
      <c r="B272" s="2" t="s">
        <v>91</v>
      </c>
      <c r="C272" s="3" t="str">
        <f t="shared" si="14"/>
        <v>70800</v>
      </c>
      <c r="D272" s="4" t="s">
        <v>363</v>
      </c>
      <c r="E272" s="95">
        <f>SUMIF('Grand Livre'!$F$10:$L$997,C272,'Grand Livre'!$K$10:$K$998)</f>
        <v>0</v>
      </c>
      <c r="F272" s="95">
        <f>SUMIF('Grand Livre'!$F$10:$L$997,C272,'Grand Livre'!L$10:L$998)</f>
        <v>0</v>
      </c>
      <c r="G272" s="95">
        <f t="shared" si="15"/>
        <v>0</v>
      </c>
    </row>
    <row r="273" spans="1:7" ht="12.75" hidden="1">
      <c r="A273" s="1" t="s">
        <v>351</v>
      </c>
      <c r="B273" s="2" t="s">
        <v>130</v>
      </c>
      <c r="C273" s="3" t="str">
        <f t="shared" si="14"/>
        <v>70810</v>
      </c>
      <c r="D273" s="4" t="s">
        <v>365</v>
      </c>
      <c r="E273" s="95">
        <f>SUMIF('Grand Livre'!$F$10:$L$997,C273,'Grand Livre'!$K$10:$K$998)</f>
        <v>0</v>
      </c>
      <c r="F273" s="95">
        <f>SUMIF('Grand Livre'!$F$10:$L$997,C273,'Grand Livre'!L$10:L$998)</f>
        <v>0</v>
      </c>
      <c r="G273" s="95">
        <f t="shared" si="15"/>
        <v>0</v>
      </c>
    </row>
    <row r="274" spans="1:7" ht="12.75">
      <c r="A274" s="1" t="s">
        <v>351</v>
      </c>
      <c r="B274" s="2" t="s">
        <v>132</v>
      </c>
      <c r="C274" s="3" t="str">
        <f t="shared" si="14"/>
        <v>70830</v>
      </c>
      <c r="D274" s="4" t="s">
        <v>366</v>
      </c>
      <c r="E274" s="95">
        <f>SUMIF('Grand Livre'!$F$10:$L$997,C274,'Grand Livre'!$K$10:$K$998)</f>
        <v>0</v>
      </c>
      <c r="F274" s="95">
        <f>SUMIF('Grand Livre'!$F$10:$L$997,C274,'Grand Livre'!L$10:L$998)</f>
        <v>0</v>
      </c>
      <c r="G274" s="95">
        <f t="shared" si="15"/>
        <v>0</v>
      </c>
    </row>
    <row r="275" spans="1:7" ht="12.75">
      <c r="A275" s="1" t="s">
        <v>351</v>
      </c>
      <c r="B275" s="2" t="s">
        <v>185</v>
      </c>
      <c r="C275" s="3" t="str">
        <f t="shared" si="14"/>
        <v>70840</v>
      </c>
      <c r="D275" s="4" t="s">
        <v>368</v>
      </c>
      <c r="E275" s="95">
        <f>SUMIF('Grand Livre'!$F$10:$L$997,C275,'Grand Livre'!$K$10:$K$998)</f>
        <v>0</v>
      </c>
      <c r="F275" s="95">
        <f>SUMIF('Grand Livre'!$F$10:$L$997,C275,'Grand Livre'!L$10:L$998)</f>
        <v>0</v>
      </c>
      <c r="G275" s="95">
        <f t="shared" si="15"/>
        <v>0</v>
      </c>
    </row>
    <row r="276" spans="1:7" ht="12.75" hidden="1">
      <c r="A276" s="1" t="s">
        <v>351</v>
      </c>
      <c r="B276" s="2" t="s">
        <v>134</v>
      </c>
      <c r="C276" s="3" t="str">
        <f t="shared" si="14"/>
        <v>70850</v>
      </c>
      <c r="D276" s="4" t="s">
        <v>369</v>
      </c>
      <c r="E276" s="95">
        <f>SUMIF('Grand Livre'!$F$10:$L$997,C276,'Grand Livre'!$K$10:$K$998)</f>
        <v>0</v>
      </c>
      <c r="F276" s="95">
        <f>SUMIF('Grand Livre'!$F$10:$L$997,C276,'Grand Livre'!L$10:L$998)</f>
        <v>0</v>
      </c>
      <c r="G276" s="95">
        <f t="shared" si="15"/>
        <v>0</v>
      </c>
    </row>
    <row r="277" spans="1:7" ht="12.75" hidden="1">
      <c r="A277" s="1" t="s">
        <v>351</v>
      </c>
      <c r="B277" s="2" t="s">
        <v>33</v>
      </c>
      <c r="C277" s="3" t="str">
        <f t="shared" si="14"/>
        <v>70860</v>
      </c>
      <c r="D277" s="4" t="s">
        <v>370</v>
      </c>
      <c r="E277" s="95">
        <f>SUMIF('Grand Livre'!$F$10:$L$997,C277,'Grand Livre'!$K$10:$K$998)</f>
        <v>0</v>
      </c>
      <c r="F277" s="95">
        <f>SUMIF('Grand Livre'!$F$10:$L$997,C277,'Grand Livre'!L$10:L$998)</f>
        <v>0</v>
      </c>
      <c r="G277" s="95">
        <f t="shared" si="15"/>
        <v>0</v>
      </c>
    </row>
    <row r="278" spans="1:7" ht="12.75">
      <c r="A278" s="1" t="s">
        <v>351</v>
      </c>
      <c r="B278" s="2" t="s">
        <v>300</v>
      </c>
      <c r="C278" s="3" t="str">
        <f t="shared" si="14"/>
        <v>70880</v>
      </c>
      <c r="D278" s="4" t="s">
        <v>371</v>
      </c>
      <c r="E278" s="95">
        <f>SUMIF('Grand Livre'!$F$10:$L$997,C278,'Grand Livre'!$K$10:$K$998)</f>
        <v>0</v>
      </c>
      <c r="F278" s="95">
        <f>SUMIF('Grand Livre'!$F$10:$L$997,C278,'Grand Livre'!L$10:L$998)</f>
        <v>0</v>
      </c>
      <c r="G278" s="95">
        <f t="shared" si="15"/>
        <v>0</v>
      </c>
    </row>
    <row r="279" spans="1:7" ht="12.75">
      <c r="A279" s="1" t="s">
        <v>351</v>
      </c>
      <c r="B279" s="2" t="s">
        <v>93</v>
      </c>
      <c r="C279" s="3" t="str">
        <f t="shared" si="14"/>
        <v>70900</v>
      </c>
      <c r="D279" s="4" t="s">
        <v>372</v>
      </c>
      <c r="E279" s="95">
        <f>SUMIF('Grand Livre'!$F$10:$L$997,C279,'Grand Livre'!$K$10:$K$998)</f>
        <v>0</v>
      </c>
      <c r="F279" s="95">
        <f>SUMIF('Grand Livre'!$F$10:$L$997,C279,'Grand Livre'!L$10:L$998)</f>
        <v>0</v>
      </c>
      <c r="G279" s="95">
        <f t="shared" si="15"/>
        <v>0</v>
      </c>
    </row>
    <row r="280" spans="1:7" s="105" customFormat="1" ht="12.75">
      <c r="A280" s="104" t="s">
        <v>373</v>
      </c>
      <c r="B280" s="294" t="s">
        <v>530</v>
      </c>
      <c r="C280" s="3" t="str">
        <f>CONCATENATE(A280,B280)</f>
        <v>71-</v>
      </c>
      <c r="D280" s="295" t="s">
        <v>806</v>
      </c>
      <c r="E280" s="107">
        <f>SUM(E281:E282)</f>
        <v>0</v>
      </c>
      <c r="F280" s="107">
        <f>SUM(F281:F282)</f>
        <v>0</v>
      </c>
      <c r="G280" s="107">
        <f>SUM(G281:G282)</f>
        <v>0</v>
      </c>
    </row>
    <row r="281" spans="1:7" s="105" customFormat="1" ht="12.75">
      <c r="A281" s="283" t="s">
        <v>373</v>
      </c>
      <c r="B281" s="2" t="s">
        <v>6</v>
      </c>
      <c r="C281" s="3" t="str">
        <f t="shared" si="14"/>
        <v>71000</v>
      </c>
      <c r="D281" s="284" t="s">
        <v>374</v>
      </c>
      <c r="E281" s="285">
        <f>SUMIF('Grand Livre'!$F$10:$L$997,C281,'Grand Livre'!$K$10:$K$998)</f>
        <v>0</v>
      </c>
      <c r="F281" s="285">
        <f>SUMIF('Grand Livre'!$F$10:$L$997,C281,'Grand Livre'!L$10:L$998)</f>
        <v>0</v>
      </c>
      <c r="G281" s="285">
        <f t="shared" si="15"/>
        <v>0</v>
      </c>
    </row>
    <row r="282" spans="1:7" ht="12.75">
      <c r="A282" s="1" t="s">
        <v>373</v>
      </c>
      <c r="B282" s="2" t="s">
        <v>71</v>
      </c>
      <c r="C282" s="3" t="str">
        <f t="shared" si="14"/>
        <v>71300</v>
      </c>
      <c r="D282" s="4" t="s">
        <v>375</v>
      </c>
      <c r="E282" s="95">
        <f>SUMIF('Grand Livre'!$F$10:$L$997,C282,'Grand Livre'!$K$10:$K$998)</f>
        <v>0</v>
      </c>
      <c r="F282" s="95">
        <f>SUMIF('Grand Livre'!$F$10:$L$997,C282,'Grand Livre'!L$10:L$998)</f>
        <v>0</v>
      </c>
      <c r="G282" s="95">
        <f t="shared" si="15"/>
        <v>0</v>
      </c>
    </row>
    <row r="283" spans="1:7" ht="12.75" hidden="1">
      <c r="A283" s="1" t="s">
        <v>373</v>
      </c>
      <c r="B283" s="2" t="s">
        <v>156</v>
      </c>
      <c r="C283" s="3" t="str">
        <f t="shared" si="14"/>
        <v>71330</v>
      </c>
      <c r="D283" s="4" t="s">
        <v>536</v>
      </c>
      <c r="E283" s="95">
        <f>SUMIF('Grand Livre'!$F$10:$L$997,C283,'Grand Livre'!$K$10:$K$998)</f>
        <v>0</v>
      </c>
      <c r="F283" s="95">
        <f>SUMIF('Grand Livre'!$F$10:$L$997,C283,'Grand Livre'!L$10:L$998)</f>
        <v>0</v>
      </c>
      <c r="G283" s="95">
        <f t="shared" si="15"/>
        <v>0</v>
      </c>
    </row>
    <row r="284" spans="1:7" ht="12.75" hidden="1">
      <c r="A284" s="1" t="s">
        <v>373</v>
      </c>
      <c r="B284" s="2" t="s">
        <v>159</v>
      </c>
      <c r="C284" s="3" t="str">
        <f t="shared" si="14"/>
        <v>71340</v>
      </c>
      <c r="D284" s="4" t="s">
        <v>377</v>
      </c>
      <c r="E284" s="95">
        <f>SUMIF('Grand Livre'!$F$10:$L$997,C284,'Grand Livre'!$K$10:$K$998)</f>
        <v>0</v>
      </c>
      <c r="F284" s="95">
        <f>SUMIF('Grand Livre'!$F$10:$L$997,C284,'Grand Livre'!L$10:L$998)</f>
        <v>0</v>
      </c>
      <c r="G284" s="95">
        <f t="shared" si="15"/>
        <v>0</v>
      </c>
    </row>
    <row r="285" spans="1:7" ht="12.75" hidden="1">
      <c r="A285" s="1" t="s">
        <v>373</v>
      </c>
      <c r="B285" s="2" t="s">
        <v>107</v>
      </c>
      <c r="C285" s="3" t="str">
        <f t="shared" si="14"/>
        <v>71350</v>
      </c>
      <c r="D285" s="4" t="s">
        <v>378</v>
      </c>
      <c r="E285" s="95">
        <f>SUMIF('Grand Livre'!$F$10:$L$997,C285,'Grand Livre'!$K$10:$K$998)</f>
        <v>0</v>
      </c>
      <c r="F285" s="95">
        <f>SUMIF('Grand Livre'!$F$10:$L$997,C285,'Grand Livre'!L$10:L$998)</f>
        <v>0</v>
      </c>
      <c r="G285" s="95">
        <f t="shared" si="15"/>
        <v>0</v>
      </c>
    </row>
    <row r="286" spans="1:7" s="105" customFormat="1" ht="12.75" hidden="1">
      <c r="A286" s="104" t="s">
        <v>379</v>
      </c>
      <c r="B286" s="105" t="s">
        <v>530</v>
      </c>
      <c r="C286" s="3" t="str">
        <f t="shared" si="14"/>
        <v>72-</v>
      </c>
      <c r="D286" s="106" t="s">
        <v>380</v>
      </c>
      <c r="E286" s="107">
        <f>SUMIF('Grand Livre'!$F$10:$L$997,C286,'Grand Livre'!$K$10:$K$998)</f>
        <v>0</v>
      </c>
      <c r="F286" s="107">
        <f>SUMIF('Grand Livre'!$F$10:$L$997,C286,'Grand Livre'!L$10:L$998)</f>
        <v>0</v>
      </c>
      <c r="G286" s="107">
        <f t="shared" si="15"/>
        <v>0</v>
      </c>
    </row>
    <row r="287" spans="1:7" ht="12.75" hidden="1">
      <c r="A287" s="1" t="s">
        <v>379</v>
      </c>
      <c r="B287" s="2" t="s">
        <v>29</v>
      </c>
      <c r="C287" s="3" t="str">
        <f t="shared" si="14"/>
        <v>72100</v>
      </c>
      <c r="D287" s="4" t="s">
        <v>16</v>
      </c>
      <c r="E287" s="95">
        <f>SUMIF('Grand Livre'!$F$10:$L$997,C287,'Grand Livre'!$K$10:$K$998)</f>
        <v>0</v>
      </c>
      <c r="F287" s="95">
        <f>SUMIF('Grand Livre'!$F$10:$L$997,C287,'Grand Livre'!L$10:L$998)</f>
        <v>0</v>
      </c>
      <c r="G287" s="95">
        <f t="shared" si="15"/>
        <v>0</v>
      </c>
    </row>
    <row r="288" spans="1:7" ht="12.75" hidden="1">
      <c r="A288" s="1" t="s">
        <v>379</v>
      </c>
      <c r="B288" s="2" t="s">
        <v>55</v>
      </c>
      <c r="C288" s="3" t="str">
        <f t="shared" si="14"/>
        <v>72200</v>
      </c>
      <c r="D288" s="4" t="s">
        <v>19</v>
      </c>
      <c r="E288" s="95">
        <f>SUMIF('Grand Livre'!$F$10:$L$997,C288,'Grand Livre'!$K$10:$K$998)</f>
        <v>0</v>
      </c>
      <c r="F288" s="95">
        <f>SUMIF('Grand Livre'!$F$10:$L$997,C288,'Grand Livre'!L$10:L$998)</f>
        <v>0</v>
      </c>
      <c r="G288" s="95">
        <f t="shared" si="15"/>
        <v>0</v>
      </c>
    </row>
    <row r="289" spans="1:7" s="105" customFormat="1" ht="12.75">
      <c r="A289" s="104" t="s">
        <v>381</v>
      </c>
      <c r="B289" s="294" t="s">
        <v>530</v>
      </c>
      <c r="C289" s="3" t="str">
        <f>CONCATENATE(A289,B289)</f>
        <v>74-</v>
      </c>
      <c r="D289" s="295" t="s">
        <v>807</v>
      </c>
      <c r="E289" s="107">
        <f>SUM(E290:E295)</f>
        <v>0</v>
      </c>
      <c r="F289" s="107">
        <f>SUM(F290:F295)</f>
        <v>0</v>
      </c>
      <c r="G289" s="107">
        <f>SUM(G290:G295)</f>
        <v>0</v>
      </c>
    </row>
    <row r="290" spans="1:7" s="105" customFormat="1" ht="12.75">
      <c r="A290" s="283" t="s">
        <v>381</v>
      </c>
      <c r="B290" s="2" t="s">
        <v>6</v>
      </c>
      <c r="C290" s="3" t="str">
        <f t="shared" si="14"/>
        <v>74000</v>
      </c>
      <c r="D290" s="284" t="s">
        <v>382</v>
      </c>
      <c r="E290" s="285">
        <f>SUMIF('Grand Livre'!$F$10:$L$997,C290,'Grand Livre'!$K$10:$K$998)</f>
        <v>0</v>
      </c>
      <c r="F290" s="285">
        <f>SUMIF('Grand Livre'!$F$10:$L$997,C290,'Grand Livre'!L$10:L$998)</f>
        <v>0</v>
      </c>
      <c r="G290" s="285">
        <f t="shared" si="15"/>
        <v>0</v>
      </c>
    </row>
    <row r="291" spans="1:7" ht="12.75">
      <c r="A291" s="1" t="s">
        <v>381</v>
      </c>
      <c r="B291" s="2" t="s">
        <v>29</v>
      </c>
      <c r="C291" s="3" t="str">
        <f t="shared" si="14"/>
        <v>74100</v>
      </c>
      <c r="D291" s="4" t="s">
        <v>781</v>
      </c>
      <c r="E291" s="95">
        <f>SUMIF('Grand Livre'!$F$10:$L$997,C291,'Grand Livre'!$K$10:$K$998)</f>
        <v>0</v>
      </c>
      <c r="F291" s="95">
        <f>SUMIF('Grand Livre'!$F$10:$L$997,C291,'Grand Livre'!L$10:L$998)</f>
        <v>0</v>
      </c>
      <c r="G291" s="95">
        <f t="shared" si="15"/>
        <v>0</v>
      </c>
    </row>
    <row r="292" spans="1:7" ht="12.75">
      <c r="A292" s="1" t="s">
        <v>381</v>
      </c>
      <c r="B292" s="2" t="s">
        <v>55</v>
      </c>
      <c r="C292" s="3" t="str">
        <f t="shared" si="14"/>
        <v>74200</v>
      </c>
      <c r="D292" s="4" t="s">
        <v>782</v>
      </c>
      <c r="E292" s="95">
        <f>SUMIF('Grand Livre'!$F$10:$L$997,C292,'Grand Livre'!$K$10:$K$998)</f>
        <v>0</v>
      </c>
      <c r="F292" s="95">
        <f>SUMIF('Grand Livre'!$F$10:$L$997,C292,'Grand Livre'!L$10:L$998)</f>
        <v>0</v>
      </c>
      <c r="G292" s="95">
        <f t="shared" si="15"/>
        <v>0</v>
      </c>
    </row>
    <row r="293" spans="1:7" ht="12.75">
      <c r="A293" s="1" t="s">
        <v>381</v>
      </c>
      <c r="B293" s="2" t="s">
        <v>71</v>
      </c>
      <c r="C293" s="3" t="str">
        <f t="shared" si="14"/>
        <v>74300</v>
      </c>
      <c r="D293" s="4" t="s">
        <v>783</v>
      </c>
      <c r="E293" s="95">
        <f>SUMIF('Grand Livre'!$F$10:$L$997,C293,'Grand Livre'!$K$10:$K$998)</f>
        <v>0</v>
      </c>
      <c r="F293" s="95">
        <f>SUMIF('Grand Livre'!$F$10:$L$997,C293,'Grand Livre'!L$10:L$998)</f>
        <v>0</v>
      </c>
      <c r="G293" s="95">
        <f t="shared" si="15"/>
        <v>0</v>
      </c>
    </row>
    <row r="294" spans="1:7" ht="12.75">
      <c r="A294" s="1" t="s">
        <v>381</v>
      </c>
      <c r="B294" s="2" t="s">
        <v>73</v>
      </c>
      <c r="C294" s="3" t="str">
        <f t="shared" si="14"/>
        <v>74400</v>
      </c>
      <c r="D294" s="4" t="s">
        <v>784</v>
      </c>
      <c r="E294" s="95">
        <f>SUMIF('Grand Livre'!$F$10:$L$997,C294,'Grand Livre'!$K$10:$K$998)</f>
        <v>0</v>
      </c>
      <c r="F294" s="95">
        <f>SUMIF('Grand Livre'!$F$10:$L$997,C294,'Grand Livre'!L$10:L$998)</f>
        <v>0</v>
      </c>
      <c r="G294" s="95">
        <f t="shared" si="15"/>
        <v>0</v>
      </c>
    </row>
    <row r="295" spans="1:7" ht="12.75">
      <c r="A295" s="1" t="s">
        <v>381</v>
      </c>
      <c r="B295" s="2" t="s">
        <v>75</v>
      </c>
      <c r="C295" s="3" t="str">
        <f t="shared" si="14"/>
        <v>74500</v>
      </c>
      <c r="D295" s="4" t="s">
        <v>785</v>
      </c>
      <c r="E295" s="95">
        <f>SUMIF('Grand Livre'!$F$10:$L$997,C295,'Grand Livre'!$K$10:$K$998)</f>
        <v>0</v>
      </c>
      <c r="F295" s="95">
        <f>SUMIF('Grand Livre'!$F$10:$L$997,C295,'Grand Livre'!L$10:L$998)</f>
        <v>0</v>
      </c>
      <c r="G295" s="95">
        <f t="shared" si="15"/>
        <v>0</v>
      </c>
    </row>
    <row r="296" spans="1:7" s="105" customFormat="1" ht="12.75">
      <c r="A296" s="104" t="s">
        <v>384</v>
      </c>
      <c r="B296" s="294" t="s">
        <v>530</v>
      </c>
      <c r="C296" s="3" t="str">
        <f>CONCATENATE(A296,B296)</f>
        <v>75-</v>
      </c>
      <c r="D296" s="295" t="s">
        <v>808</v>
      </c>
      <c r="E296" s="107">
        <f>SUM(E297:E307)</f>
        <v>0</v>
      </c>
      <c r="F296" s="107">
        <f>SUM(F297:F307)</f>
        <v>0</v>
      </c>
      <c r="G296" s="107">
        <f>SUM(G297:G307)</f>
        <v>0</v>
      </c>
    </row>
    <row r="297" spans="1:7" s="105" customFormat="1" ht="12.75">
      <c r="A297" s="283" t="s">
        <v>384</v>
      </c>
      <c r="B297" s="2" t="s">
        <v>6</v>
      </c>
      <c r="C297" s="3" t="str">
        <f t="shared" si="14"/>
        <v>75000</v>
      </c>
      <c r="D297" s="284" t="s">
        <v>385</v>
      </c>
      <c r="E297" s="285">
        <f>SUMIF('Grand Livre'!$F$10:$L$997,C297,'Grand Livre'!$K$10:$K$998)</f>
        <v>0</v>
      </c>
      <c r="F297" s="285">
        <f>SUMIF('Grand Livre'!$F$10:$L$997,C297,'Grand Livre'!L$10:L$998)</f>
        <v>0</v>
      </c>
      <c r="G297" s="285">
        <f t="shared" si="15"/>
        <v>0</v>
      </c>
    </row>
    <row r="298" spans="1:7" ht="25.5" hidden="1">
      <c r="A298" s="1" t="s">
        <v>384</v>
      </c>
      <c r="B298" s="2" t="s">
        <v>170</v>
      </c>
      <c r="C298" s="3" t="str">
        <f t="shared" si="14"/>
        <v>75510</v>
      </c>
      <c r="D298" s="4" t="s">
        <v>386</v>
      </c>
      <c r="E298" s="95">
        <f>SUMIF('Grand Livre'!$F$10:$L$997,C298,'Grand Livre'!$K$10:$K$998)</f>
        <v>0</v>
      </c>
      <c r="F298" s="95">
        <f>SUMIF('Grand Livre'!$F$10:$L$997,C298,'Grand Livre'!L$10:L$998)</f>
        <v>0</v>
      </c>
      <c r="G298" s="95">
        <f t="shared" si="15"/>
        <v>0</v>
      </c>
    </row>
    <row r="299" spans="1:7" ht="12.75" hidden="1">
      <c r="A299" s="1" t="s">
        <v>384</v>
      </c>
      <c r="B299" s="2" t="s">
        <v>55</v>
      </c>
      <c r="C299" s="3" t="str">
        <f t="shared" si="14"/>
        <v>75200</v>
      </c>
      <c r="D299" s="4" t="s">
        <v>387</v>
      </c>
      <c r="E299" s="95">
        <f>SUMIF('Grand Livre'!$F$10:$L$997,C299,'Grand Livre'!$K$10:$K$998)</f>
        <v>0</v>
      </c>
      <c r="F299" s="95">
        <f>SUMIF('Grand Livre'!$F$10:$L$997,C299,'Grand Livre'!L$10:L$998)</f>
        <v>0</v>
      </c>
      <c r="G299" s="95">
        <f t="shared" si="15"/>
        <v>0</v>
      </c>
    </row>
    <row r="300" spans="1:7" ht="12.75">
      <c r="A300" s="1" t="s">
        <v>384</v>
      </c>
      <c r="B300" s="2" t="s">
        <v>73</v>
      </c>
      <c r="C300" s="3" t="str">
        <f t="shared" si="14"/>
        <v>75400</v>
      </c>
      <c r="D300" s="4" t="s">
        <v>388</v>
      </c>
      <c r="E300" s="95">
        <f>SUMIF('Grand Livre'!$F$10:$L$997,C300,'Grand Livre'!$K$10:$K$998)</f>
        <v>0</v>
      </c>
      <c r="F300" s="95">
        <f>SUMIF('Grand Livre'!$F$10:$L$997,C300,'Grand Livre'!L$10:L$998)</f>
        <v>0</v>
      </c>
      <c r="G300" s="95">
        <f t="shared" si="15"/>
        <v>0</v>
      </c>
    </row>
    <row r="301" spans="1:7" ht="12.75">
      <c r="A301" s="1" t="s">
        <v>384</v>
      </c>
      <c r="B301" s="2" t="s">
        <v>75</v>
      </c>
      <c r="C301" s="3" t="str">
        <f t="shared" si="14"/>
        <v>75500</v>
      </c>
      <c r="D301" s="4" t="s">
        <v>389</v>
      </c>
      <c r="E301" s="95">
        <f>SUMIF('Grand Livre'!$F$10:$L$997,C301,'Grand Livre'!$K$10:$K$998)</f>
        <v>0</v>
      </c>
      <c r="F301" s="95">
        <f>SUMIF('Grand Livre'!$F$10:$L$997,C301,'Grand Livre'!L$10:L$998)</f>
        <v>0</v>
      </c>
      <c r="G301" s="95">
        <f t="shared" si="15"/>
        <v>0</v>
      </c>
    </row>
    <row r="302" spans="1:7" ht="12.75">
      <c r="A302" s="1" t="s">
        <v>384</v>
      </c>
      <c r="B302" s="2" t="s">
        <v>39</v>
      </c>
      <c r="C302" s="3" t="str">
        <f t="shared" si="14"/>
        <v>75600</v>
      </c>
      <c r="D302" s="4" t="s">
        <v>390</v>
      </c>
      <c r="E302" s="95">
        <f>SUMIF('Grand Livre'!$F$10:$L$997,C302,'Grand Livre'!$K$10:$K$998)</f>
        <v>0</v>
      </c>
      <c r="F302" s="95">
        <f>SUMIF('Grand Livre'!$F$10:$L$997,C302,'Grand Livre'!L$10:L$998)</f>
        <v>0</v>
      </c>
      <c r="G302" s="95">
        <f t="shared" si="15"/>
        <v>0</v>
      </c>
    </row>
    <row r="303" spans="1:7" ht="12.75" hidden="1">
      <c r="A303" s="1" t="s">
        <v>384</v>
      </c>
      <c r="B303" s="2" t="s">
        <v>41</v>
      </c>
      <c r="C303" s="3" t="str">
        <f t="shared" si="14"/>
        <v>75700</v>
      </c>
      <c r="D303" s="4" t="s">
        <v>392</v>
      </c>
      <c r="E303" s="95">
        <f>SUMIF('Grand Livre'!$F$10:$L$997,C303,'Grand Livre'!$K$10:$K$998)</f>
        <v>0</v>
      </c>
      <c r="F303" s="95">
        <f>SUMIF('Grand Livre'!$F$10:$L$997,C303,'Grand Livre'!L$10:L$998)</f>
        <v>0</v>
      </c>
      <c r="G303" s="95">
        <f t="shared" si="15"/>
        <v>0</v>
      </c>
    </row>
    <row r="304" spans="1:7" ht="25.5" hidden="1">
      <c r="A304" s="1" t="s">
        <v>384</v>
      </c>
      <c r="B304" s="2" t="s">
        <v>242</v>
      </c>
      <c r="C304" s="3" t="str">
        <f t="shared" si="14"/>
        <v>75710</v>
      </c>
      <c r="D304" s="4" t="s">
        <v>393</v>
      </c>
      <c r="E304" s="95">
        <f>SUMIF('Grand Livre'!$F$10:$L$997,C304,'Grand Livre'!$K$10:$K$998)</f>
        <v>0</v>
      </c>
      <c r="F304" s="95">
        <f>SUMIF('Grand Livre'!$F$10:$L$997,C304,'Grand Livre'!L$10:L$998)</f>
        <v>0</v>
      </c>
      <c r="G304" s="95">
        <f t="shared" si="15"/>
        <v>0</v>
      </c>
    </row>
    <row r="305" spans="1:7" ht="12.75" hidden="1">
      <c r="A305" s="1" t="s">
        <v>384</v>
      </c>
      <c r="B305" s="2" t="s">
        <v>246</v>
      </c>
      <c r="C305" s="3" t="str">
        <f t="shared" si="14"/>
        <v>75730</v>
      </c>
      <c r="D305" s="4" t="s">
        <v>394</v>
      </c>
      <c r="E305" s="95">
        <f>SUMIF('Grand Livre'!$F$10:$L$997,C305,'Grand Livre'!$K$10:$K$998)</f>
        <v>0</v>
      </c>
      <c r="F305" s="95">
        <f>SUMIF('Grand Livre'!$F$10:$L$997,C305,'Grand Livre'!L$10:L$998)</f>
        <v>0</v>
      </c>
      <c r="G305" s="95">
        <f t="shared" si="15"/>
        <v>0</v>
      </c>
    </row>
    <row r="306" spans="1:7" ht="12.75">
      <c r="A306" s="1" t="s">
        <v>384</v>
      </c>
      <c r="B306" s="2" t="s">
        <v>91</v>
      </c>
      <c r="C306" s="3" t="str">
        <f t="shared" si="14"/>
        <v>75800</v>
      </c>
      <c r="D306" s="4" t="s">
        <v>395</v>
      </c>
      <c r="E306" s="95">
        <f>SUMIF('Grand Livre'!$F$10:$L$997,C306,'Grand Livre'!$K$10:$K$998)</f>
        <v>0</v>
      </c>
      <c r="F306" s="95">
        <f>SUMIF('Grand Livre'!$F$10:$L$997,C306,'Grand Livre'!L$10:L$998)</f>
        <v>0</v>
      </c>
      <c r="G306" s="95">
        <f t="shared" si="15"/>
        <v>0</v>
      </c>
    </row>
    <row r="307" spans="1:7" ht="12.75">
      <c r="A307" s="1" t="s">
        <v>384</v>
      </c>
      <c r="B307" s="2" t="s">
        <v>134</v>
      </c>
      <c r="C307" s="3" t="str">
        <f t="shared" si="14"/>
        <v>75850</v>
      </c>
      <c r="D307" s="4" t="s">
        <v>396</v>
      </c>
      <c r="E307" s="95">
        <f>SUMIF('Grand Livre'!$F$10:$L$997,C307,'Grand Livre'!$K$10:$K$998)</f>
        <v>0</v>
      </c>
      <c r="F307" s="95">
        <f>SUMIF('Grand Livre'!$F$10:$L$997,C307,'Grand Livre'!L$10:L$998)</f>
        <v>0</v>
      </c>
      <c r="G307" s="95">
        <f t="shared" si="15"/>
        <v>0</v>
      </c>
    </row>
    <row r="308" spans="1:7" s="105" customFormat="1" ht="12.75">
      <c r="A308" s="104" t="s">
        <v>397</v>
      </c>
      <c r="B308" s="294" t="s">
        <v>530</v>
      </c>
      <c r="C308" s="3" t="str">
        <f>CONCATENATE(A308,B308)</f>
        <v>76-</v>
      </c>
      <c r="D308" s="295" t="s">
        <v>809</v>
      </c>
      <c r="E308" s="107">
        <f>SUM(E309:E324)</f>
        <v>0</v>
      </c>
      <c r="F308" s="107">
        <f>SUM(F309:F324)</f>
        <v>0</v>
      </c>
      <c r="G308" s="107">
        <f>SUM(G309:G324)</f>
        <v>0</v>
      </c>
    </row>
    <row r="309" spans="1:7" s="105" customFormat="1" ht="12.75">
      <c r="A309" s="283" t="s">
        <v>397</v>
      </c>
      <c r="B309" s="2" t="s">
        <v>6</v>
      </c>
      <c r="C309" s="3" t="str">
        <f t="shared" si="14"/>
        <v>76000</v>
      </c>
      <c r="D309" s="284" t="s">
        <v>398</v>
      </c>
      <c r="E309" s="285">
        <f>SUMIF('Grand Livre'!$F$10:$L$997,C309,'Grand Livre'!$K$10:$K$998)</f>
        <v>0</v>
      </c>
      <c r="F309" s="285">
        <f>SUMIF('Grand Livre'!$F$10:$L$997,C309,'Grand Livre'!L$10:L$998)</f>
        <v>0</v>
      </c>
      <c r="G309" s="285">
        <f t="shared" si="15"/>
        <v>0</v>
      </c>
    </row>
    <row r="310" spans="1:7" ht="12.75">
      <c r="A310" s="1" t="s">
        <v>397</v>
      </c>
      <c r="B310" s="2" t="s">
        <v>29</v>
      </c>
      <c r="C310" s="3" t="str">
        <f t="shared" si="14"/>
        <v>76100</v>
      </c>
      <c r="D310" s="4" t="s">
        <v>399</v>
      </c>
      <c r="E310" s="95">
        <f>SUMIF('Grand Livre'!$F$10:$L$997,C310,'Grand Livre'!$K$10:$K$998)</f>
        <v>0</v>
      </c>
      <c r="F310" s="95">
        <f>SUMIF('Grand Livre'!$F$10:$L$997,C310,'Grand Livre'!L$10:L$998)</f>
        <v>0</v>
      </c>
      <c r="G310" s="95">
        <f t="shared" si="15"/>
        <v>0</v>
      </c>
    </row>
    <row r="311" spans="1:7" ht="12.75" hidden="1">
      <c r="A311" s="1" t="s">
        <v>397</v>
      </c>
      <c r="B311" s="2" t="s">
        <v>140</v>
      </c>
      <c r="C311" s="3" t="str">
        <f t="shared" si="14"/>
        <v>76110</v>
      </c>
      <c r="D311" s="4" t="s">
        <v>400</v>
      </c>
      <c r="E311" s="95">
        <f>SUMIF('Grand Livre'!$F$10:$L$997,C311,'Grand Livre'!$K$10:$K$998)</f>
        <v>0</v>
      </c>
      <c r="F311" s="95">
        <f>SUMIF('Grand Livre'!$F$10:$L$997,C311,'Grand Livre'!L$10:L$998)</f>
        <v>0</v>
      </c>
      <c r="G311" s="95">
        <f t="shared" si="15"/>
        <v>0</v>
      </c>
    </row>
    <row r="312" spans="1:7" ht="12.75" hidden="1">
      <c r="A312" s="1" t="s">
        <v>397</v>
      </c>
      <c r="B312" s="2" t="s">
        <v>257</v>
      </c>
      <c r="C312" s="3" t="str">
        <f t="shared" si="14"/>
        <v>76160</v>
      </c>
      <c r="D312" s="4" t="s">
        <v>401</v>
      </c>
      <c r="E312" s="95">
        <f>SUMIF('Grand Livre'!$F$10:$L$997,C312,'Grand Livre'!$K$10:$K$998)</f>
        <v>0</v>
      </c>
      <c r="F312" s="95">
        <f>SUMIF('Grand Livre'!$F$10:$L$997,C312,'Grand Livre'!L$10:L$998)</f>
        <v>0</v>
      </c>
      <c r="G312" s="95">
        <f t="shared" si="15"/>
        <v>0</v>
      </c>
    </row>
    <row r="313" spans="1:7" ht="12.75" hidden="1">
      <c r="A313" s="1" t="s">
        <v>397</v>
      </c>
      <c r="B313" s="2" t="s">
        <v>292</v>
      </c>
      <c r="C313" s="3" t="str">
        <f t="shared" si="14"/>
        <v>76170</v>
      </c>
      <c r="D313" s="4" t="s">
        <v>402</v>
      </c>
      <c r="E313" s="95">
        <f>SUMIF('Grand Livre'!$F$10:$L$997,C313,'Grand Livre'!$K$10:$K$998)</f>
        <v>0</v>
      </c>
      <c r="F313" s="95">
        <f>SUMIF('Grand Livre'!$F$10:$L$997,C313,'Grand Livre'!L$10:L$998)</f>
        <v>0</v>
      </c>
      <c r="G313" s="95">
        <f t="shared" si="15"/>
        <v>0</v>
      </c>
    </row>
    <row r="314" spans="1:7" ht="12.75" hidden="1">
      <c r="A314" s="1" t="s">
        <v>397</v>
      </c>
      <c r="B314" s="2" t="s">
        <v>55</v>
      </c>
      <c r="C314" s="3" t="str">
        <f t="shared" si="14"/>
        <v>76200</v>
      </c>
      <c r="D314" s="4" t="s">
        <v>403</v>
      </c>
      <c r="E314" s="95">
        <f>SUMIF('Grand Livre'!$F$10:$L$997,C314,'Grand Livre'!$K$10:$K$998)</f>
        <v>0</v>
      </c>
      <c r="F314" s="95">
        <f>SUMIF('Grand Livre'!$F$10:$L$997,C314,'Grand Livre'!L$10:L$998)</f>
        <v>0</v>
      </c>
      <c r="G314" s="95">
        <f t="shared" si="15"/>
        <v>0</v>
      </c>
    </row>
    <row r="315" spans="1:7" ht="12.75" hidden="1">
      <c r="A315" s="1" t="s">
        <v>397</v>
      </c>
      <c r="B315" s="2" t="s">
        <v>57</v>
      </c>
      <c r="C315" s="3" t="str">
        <f t="shared" si="14"/>
        <v>76210</v>
      </c>
      <c r="D315" s="4" t="s">
        <v>404</v>
      </c>
      <c r="E315" s="95">
        <f>SUMIF('Grand Livre'!$F$10:$L$997,C315,'Grand Livre'!$K$10:$K$998)</f>
        <v>0</v>
      </c>
      <c r="F315" s="95">
        <f>SUMIF('Grand Livre'!$F$10:$L$997,C315,'Grand Livre'!L$10:L$998)</f>
        <v>0</v>
      </c>
      <c r="G315" s="95">
        <f t="shared" si="15"/>
        <v>0</v>
      </c>
    </row>
    <row r="316" spans="1:7" ht="12.75" hidden="1">
      <c r="A316" s="1" t="s">
        <v>397</v>
      </c>
      <c r="B316" s="2" t="s">
        <v>405</v>
      </c>
      <c r="C316" s="3" t="str">
        <f t="shared" si="14"/>
        <v>76240</v>
      </c>
      <c r="D316" s="4" t="s">
        <v>406</v>
      </c>
      <c r="E316" s="95">
        <f>SUMIF('Grand Livre'!$F$10:$L$997,C316,'Grand Livre'!$K$10:$K$998)</f>
        <v>0</v>
      </c>
      <c r="F316" s="95">
        <f>SUMIF('Grand Livre'!$F$10:$L$997,C316,'Grand Livre'!L$10:L$998)</f>
        <v>0</v>
      </c>
      <c r="G316" s="95">
        <f t="shared" si="15"/>
        <v>0</v>
      </c>
    </row>
    <row r="317" spans="1:7" ht="12.75" hidden="1">
      <c r="A317" s="1" t="s">
        <v>397</v>
      </c>
      <c r="B317" s="2" t="s">
        <v>148</v>
      </c>
      <c r="C317" s="3" t="str">
        <f t="shared" si="14"/>
        <v>76270</v>
      </c>
      <c r="D317" s="4" t="s">
        <v>407</v>
      </c>
      <c r="E317" s="95">
        <f>SUMIF('Grand Livre'!$F$10:$L$997,C317,'Grand Livre'!$K$10:$K$998)</f>
        <v>0</v>
      </c>
      <c r="F317" s="95">
        <f>SUMIF('Grand Livre'!$F$10:$L$997,C317,'Grand Livre'!L$10:L$998)</f>
        <v>0</v>
      </c>
      <c r="G317" s="95">
        <f t="shared" si="15"/>
        <v>0</v>
      </c>
    </row>
    <row r="318" spans="1:7" ht="12.75" hidden="1">
      <c r="A318" s="1" t="s">
        <v>397</v>
      </c>
      <c r="B318" s="2" t="s">
        <v>71</v>
      </c>
      <c r="C318" s="3" t="str">
        <f t="shared" si="14"/>
        <v>76300</v>
      </c>
      <c r="D318" s="4" t="s">
        <v>408</v>
      </c>
      <c r="E318" s="95">
        <f>SUMIF('Grand Livre'!$F$10:$L$997,C318,'Grand Livre'!$K$10:$K$998)</f>
        <v>0</v>
      </c>
      <c r="F318" s="95">
        <f>SUMIF('Grand Livre'!$F$10:$L$997,C318,'Grand Livre'!L$10:L$998)</f>
        <v>0</v>
      </c>
      <c r="G318" s="95">
        <f t="shared" si="15"/>
        <v>0</v>
      </c>
    </row>
    <row r="319" spans="1:7" ht="12.75" hidden="1">
      <c r="A319" s="1" t="s">
        <v>397</v>
      </c>
      <c r="B319" s="2" t="s">
        <v>73</v>
      </c>
      <c r="C319" s="3" t="str">
        <f t="shared" si="14"/>
        <v>76400</v>
      </c>
      <c r="D319" s="4" t="s">
        <v>409</v>
      </c>
      <c r="E319" s="95">
        <f>SUMIF('Grand Livre'!$F$10:$L$997,C319,'Grand Livre'!$K$10:$K$998)</f>
        <v>0</v>
      </c>
      <c r="F319" s="95">
        <f>SUMIF('Grand Livre'!$F$10:$L$997,C319,'Grand Livre'!L$10:L$998)</f>
        <v>0</v>
      </c>
      <c r="G319" s="95">
        <f t="shared" si="15"/>
        <v>0</v>
      </c>
    </row>
    <row r="320" spans="1:7" ht="12.75" hidden="1">
      <c r="A320" s="1" t="s">
        <v>397</v>
      </c>
      <c r="B320" s="2" t="s">
        <v>75</v>
      </c>
      <c r="C320" s="3" t="str">
        <f t="shared" si="14"/>
        <v>76500</v>
      </c>
      <c r="D320" s="4" t="s">
        <v>410</v>
      </c>
      <c r="E320" s="95">
        <f>SUMIF('Grand Livre'!$F$10:$L$997,C320,'Grand Livre'!$K$10:$K$998)</f>
        <v>0</v>
      </c>
      <c r="F320" s="95">
        <f>SUMIF('Grand Livre'!$F$10:$L$997,C320,'Grand Livre'!L$10:L$998)</f>
        <v>0</v>
      </c>
      <c r="G320" s="95">
        <f t="shared" si="15"/>
        <v>0</v>
      </c>
    </row>
    <row r="321" spans="1:7" ht="12.75" hidden="1">
      <c r="A321" s="1" t="s">
        <v>397</v>
      </c>
      <c r="B321" s="2" t="s">
        <v>39</v>
      </c>
      <c r="C321" s="3" t="str">
        <f t="shared" si="14"/>
        <v>76600</v>
      </c>
      <c r="D321" s="4" t="s">
        <v>411</v>
      </c>
      <c r="E321" s="95">
        <f>SUMIF('Grand Livre'!$F$10:$L$997,C321,'Grand Livre'!$K$10:$K$998)</f>
        <v>0</v>
      </c>
      <c r="F321" s="95">
        <f>SUMIF('Grand Livre'!$F$10:$L$997,C321,'Grand Livre'!L$10:L$998)</f>
        <v>0</v>
      </c>
      <c r="G321" s="95">
        <f t="shared" si="15"/>
        <v>0</v>
      </c>
    </row>
    <row r="322" spans="1:7" ht="12.75" hidden="1">
      <c r="A322" s="1" t="s">
        <v>397</v>
      </c>
      <c r="B322" s="2" t="s">
        <v>41</v>
      </c>
      <c r="C322" s="3" t="str">
        <f t="shared" si="14"/>
        <v>76700</v>
      </c>
      <c r="D322" s="4" t="s">
        <v>412</v>
      </c>
      <c r="E322" s="95">
        <f>SUMIF('Grand Livre'!$F$10:$L$997,C322,'Grand Livre'!$K$10:$K$998)</f>
        <v>0</v>
      </c>
      <c r="F322" s="95">
        <f>SUMIF('Grand Livre'!$F$10:$L$997,C322,'Grand Livre'!L$10:L$998)</f>
        <v>0</v>
      </c>
      <c r="G322" s="95">
        <f t="shared" si="15"/>
        <v>0</v>
      </c>
    </row>
    <row r="323" spans="1:7" ht="12.75">
      <c r="A323" s="1" t="s">
        <v>397</v>
      </c>
      <c r="B323" s="2" t="s">
        <v>91</v>
      </c>
      <c r="C323" s="3" t="str">
        <f t="shared" si="14"/>
        <v>76800</v>
      </c>
      <c r="D323" s="4" t="s">
        <v>413</v>
      </c>
      <c r="E323" s="95">
        <f>SUMIF('Grand Livre'!$F$10:$L$997,C323,'Grand Livre'!$K$10:$K$998)</f>
        <v>0</v>
      </c>
      <c r="F323" s="95">
        <f>SUMIF('Grand Livre'!$F$10:$L$997,C323,'Grand Livre'!L$10:L$998)</f>
        <v>0</v>
      </c>
      <c r="G323" s="95">
        <f t="shared" si="15"/>
        <v>0</v>
      </c>
    </row>
    <row r="324" spans="1:7" ht="12.75">
      <c r="A324" s="1" t="s">
        <v>397</v>
      </c>
      <c r="B324" s="2" t="s">
        <v>130</v>
      </c>
      <c r="C324" s="3" t="str">
        <f t="shared" si="14"/>
        <v>76810</v>
      </c>
      <c r="D324" s="4" t="s">
        <v>414</v>
      </c>
      <c r="E324" s="95">
        <f>SUMIF('Grand Livre'!$F$10:$L$997,C324,'Grand Livre'!$K$10:$K$998)</f>
        <v>0</v>
      </c>
      <c r="F324" s="95">
        <f>SUMIF('Grand Livre'!$F$10:$L$997,C324,'Grand Livre'!L$10:L$998)</f>
        <v>0</v>
      </c>
      <c r="G324" s="95">
        <f t="shared" si="15"/>
        <v>0</v>
      </c>
    </row>
    <row r="325" spans="1:7" s="105" customFormat="1" ht="12.75">
      <c r="A325" s="104" t="s">
        <v>415</v>
      </c>
      <c r="B325" s="293" t="s">
        <v>530</v>
      </c>
      <c r="C325" s="3" t="str">
        <f>CONCATENATE(A325,B325)</f>
        <v>77-</v>
      </c>
      <c r="D325" s="295" t="s">
        <v>810</v>
      </c>
      <c r="E325" s="107">
        <f>SUM(E326:E340)</f>
        <v>0</v>
      </c>
      <c r="F325" s="107">
        <f>SUM(F326:F340)</f>
        <v>0</v>
      </c>
      <c r="G325" s="107">
        <f>SUM(G326:G340)</f>
        <v>0</v>
      </c>
    </row>
    <row r="326" spans="1:7" s="105" customFormat="1" ht="12.75">
      <c r="A326" s="283" t="s">
        <v>415</v>
      </c>
      <c r="B326" s="2" t="s">
        <v>6</v>
      </c>
      <c r="C326" s="3" t="str">
        <f t="shared" si="14"/>
        <v>77000</v>
      </c>
      <c r="D326" s="284" t="s">
        <v>416</v>
      </c>
      <c r="E326" s="285">
        <f>SUMIF('Grand Livre'!$F$10:$L$997,C326,'Grand Livre'!$K$10:$K$998)</f>
        <v>0</v>
      </c>
      <c r="F326" s="285">
        <f>SUMIF('Grand Livre'!$F$10:$L$997,C326,'Grand Livre'!L$10:L$998)</f>
        <v>0</v>
      </c>
      <c r="G326" s="285">
        <f t="shared" si="15"/>
        <v>0</v>
      </c>
    </row>
    <row r="327" spans="1:7" ht="12.75">
      <c r="A327" s="1" t="s">
        <v>415</v>
      </c>
      <c r="B327" s="2" t="s">
        <v>29</v>
      </c>
      <c r="C327" s="3" t="str">
        <f t="shared" si="14"/>
        <v>77100</v>
      </c>
      <c r="D327" s="4" t="s">
        <v>417</v>
      </c>
      <c r="E327" s="95">
        <f>SUMIF('Grand Livre'!$F$10:$L$997,C327,'Grand Livre'!$K$10:$K$998)</f>
        <v>0</v>
      </c>
      <c r="F327" s="95">
        <f>SUMIF('Grand Livre'!$F$10:$L$997,C327,'Grand Livre'!L$10:L$998)</f>
        <v>0</v>
      </c>
      <c r="G327" s="95">
        <f t="shared" si="15"/>
        <v>0</v>
      </c>
    </row>
    <row r="328" spans="1:7" ht="12.75" hidden="1">
      <c r="A328" s="1" t="s">
        <v>415</v>
      </c>
      <c r="B328" s="2" t="s">
        <v>194</v>
      </c>
      <c r="C328" s="3" t="str">
        <f t="shared" si="14"/>
        <v>77130</v>
      </c>
      <c r="D328" s="4" t="s">
        <v>418</v>
      </c>
      <c r="E328" s="95">
        <f>SUMIF('Grand Livre'!$F$10:$L$997,C328,'Grand Livre'!$K$10:$K$998)</f>
        <v>0</v>
      </c>
      <c r="F328" s="95">
        <f>SUMIF('Grand Livre'!$F$10:$L$997,C328,'Grand Livre'!L$10:L$998)</f>
        <v>0</v>
      </c>
      <c r="G328" s="95">
        <f t="shared" si="15"/>
        <v>0</v>
      </c>
    </row>
    <row r="329" spans="1:7" ht="12.75" hidden="1">
      <c r="A329" s="1" t="s">
        <v>415</v>
      </c>
      <c r="B329" s="2" t="s">
        <v>142</v>
      </c>
      <c r="C329" s="3" t="str">
        <f t="shared" si="14"/>
        <v>77140</v>
      </c>
      <c r="D329" s="4" t="s">
        <v>419</v>
      </c>
      <c r="E329" s="95">
        <f>SUMIF('Grand Livre'!$F$10:$L$997,C329,'Grand Livre'!$K$10:$K$998)</f>
        <v>0</v>
      </c>
      <c r="F329" s="95">
        <f>SUMIF('Grand Livre'!$F$10:$L$997,C329,'Grand Livre'!L$10:L$998)</f>
        <v>0</v>
      </c>
      <c r="G329" s="95">
        <f t="shared" si="15"/>
        <v>0</v>
      </c>
    </row>
    <row r="330" spans="1:7" ht="12.75">
      <c r="A330" s="1" t="s">
        <v>415</v>
      </c>
      <c r="B330" s="2" t="s">
        <v>232</v>
      </c>
      <c r="C330" s="3" t="str">
        <f t="shared" si="14"/>
        <v>77150</v>
      </c>
      <c r="D330" s="4" t="s">
        <v>420</v>
      </c>
      <c r="E330" s="95">
        <f>SUMIF('Grand Livre'!$F$10:$L$997,C330,'Grand Livre'!$K$10:$K$998)</f>
        <v>0</v>
      </c>
      <c r="F330" s="95">
        <f>SUMIF('Grand Livre'!$F$10:$L$997,C330,'Grand Livre'!L$10:L$998)</f>
        <v>0</v>
      </c>
      <c r="G330" s="95">
        <f t="shared" si="15"/>
        <v>0</v>
      </c>
    </row>
    <row r="331" spans="1:7" ht="12.75">
      <c r="A331" s="1" t="s">
        <v>415</v>
      </c>
      <c r="B331" s="2" t="s">
        <v>292</v>
      </c>
      <c r="C331" s="3" t="str">
        <f t="shared" si="14"/>
        <v>77170</v>
      </c>
      <c r="D331" s="4" t="s">
        <v>421</v>
      </c>
      <c r="E331" s="95">
        <f>SUMIF('Grand Livre'!$F$10:$L$997,C331,'Grand Livre'!$K$10:$K$998)</f>
        <v>0</v>
      </c>
      <c r="F331" s="95">
        <f>SUMIF('Grand Livre'!$F$10:$L$997,C331,'Grand Livre'!L$10:L$998)</f>
        <v>0</v>
      </c>
      <c r="G331" s="95">
        <f t="shared" si="15"/>
        <v>0</v>
      </c>
    </row>
    <row r="332" spans="1:7" ht="12.75">
      <c r="A332" s="1" t="s">
        <v>415</v>
      </c>
      <c r="B332" s="2" t="s">
        <v>197</v>
      </c>
      <c r="C332" s="3" t="str">
        <f t="shared" si="14"/>
        <v>77180</v>
      </c>
      <c r="D332" s="4" t="s">
        <v>422</v>
      </c>
      <c r="E332" s="95">
        <f>SUMIF('Grand Livre'!$F$10:$L$997,C332,'Grand Livre'!$K$10:$K$998)</f>
        <v>0</v>
      </c>
      <c r="F332" s="95">
        <f>SUMIF('Grand Livre'!$F$10:$L$997,C332,'Grand Livre'!L$10:L$998)</f>
        <v>0</v>
      </c>
      <c r="G332" s="95">
        <f t="shared" si="15"/>
        <v>0</v>
      </c>
    </row>
    <row r="333" spans="1:7" ht="12.75">
      <c r="A333" s="1" t="s">
        <v>415</v>
      </c>
      <c r="B333" s="2" t="s">
        <v>55</v>
      </c>
      <c r="C333" s="3" t="str">
        <f aca="true" t="shared" si="16" ref="C333:C370">CONCATENATE(A333,B333)</f>
        <v>77200</v>
      </c>
      <c r="D333" s="4" t="s">
        <v>423</v>
      </c>
      <c r="E333" s="95">
        <f>SUMIF('Grand Livre'!$F$10:$L$997,C333,'Grand Livre'!$K$10:$K$998)</f>
        <v>0</v>
      </c>
      <c r="F333" s="95">
        <f>SUMIF('Grand Livre'!$F$10:$L$997,C333,'Grand Livre'!L$10:L$998)</f>
        <v>0</v>
      </c>
      <c r="G333" s="95">
        <f t="shared" si="15"/>
        <v>0</v>
      </c>
    </row>
    <row r="334" spans="1:7" ht="12.75" hidden="1">
      <c r="A334" s="1" t="s">
        <v>415</v>
      </c>
      <c r="B334" s="2" t="s">
        <v>75</v>
      </c>
      <c r="C334" s="3" t="str">
        <f t="shared" si="16"/>
        <v>77500</v>
      </c>
      <c r="D334" s="4" t="s">
        <v>424</v>
      </c>
      <c r="E334" s="95">
        <f>SUMIF('Grand Livre'!$F$10:$L$997,C334,'Grand Livre'!$K$10:$K$998)</f>
        <v>0</v>
      </c>
      <c r="F334" s="95">
        <f>SUMIF('Grand Livre'!$F$10:$L$997,C334,'Grand Livre'!L$10:L$998)</f>
        <v>0</v>
      </c>
      <c r="G334" s="95">
        <f aca="true" t="shared" si="17" ref="G334:G370">+F334-E334</f>
        <v>0</v>
      </c>
    </row>
    <row r="335" spans="1:7" ht="12.75" hidden="1">
      <c r="A335" s="1" t="s">
        <v>415</v>
      </c>
      <c r="B335" s="2" t="s">
        <v>170</v>
      </c>
      <c r="C335" s="3" t="str">
        <f t="shared" si="16"/>
        <v>77510</v>
      </c>
      <c r="D335" s="4" t="s">
        <v>16</v>
      </c>
      <c r="E335" s="95">
        <f>SUMIF('Grand Livre'!$F$10:$L$997,C335,'Grand Livre'!$K$10:$K$998)</f>
        <v>0</v>
      </c>
      <c r="F335" s="95">
        <f>SUMIF('Grand Livre'!$F$10:$L$997,C335,'Grand Livre'!L$10:L$998)</f>
        <v>0</v>
      </c>
      <c r="G335" s="95">
        <f t="shared" si="17"/>
        <v>0</v>
      </c>
    </row>
    <row r="336" spans="1:7" ht="12.75" hidden="1">
      <c r="A336" s="1" t="s">
        <v>415</v>
      </c>
      <c r="B336" s="2" t="s">
        <v>114</v>
      </c>
      <c r="C336" s="3" t="str">
        <f t="shared" si="16"/>
        <v>77520</v>
      </c>
      <c r="D336" s="4" t="s">
        <v>19</v>
      </c>
      <c r="E336" s="95">
        <f>SUMIF('Grand Livre'!$F$10:$L$997,C336,'Grand Livre'!$K$10:$K$998)</f>
        <v>0</v>
      </c>
      <c r="F336" s="95">
        <f>SUMIF('Grand Livre'!$F$10:$L$997,C336,'Grand Livre'!L$10:L$998)</f>
        <v>0</v>
      </c>
      <c r="G336" s="95">
        <f t="shared" si="17"/>
        <v>0</v>
      </c>
    </row>
    <row r="337" spans="1:7" ht="12.75" hidden="1">
      <c r="A337" s="1" t="s">
        <v>415</v>
      </c>
      <c r="B337" s="2" t="s">
        <v>118</v>
      </c>
      <c r="C337" s="3" t="str">
        <f t="shared" si="16"/>
        <v>77560</v>
      </c>
      <c r="D337" s="4" t="s">
        <v>22</v>
      </c>
      <c r="E337" s="95">
        <f>SUMIF('Grand Livre'!$F$10:$L$997,C337,'Grand Livre'!$K$10:$K$998)</f>
        <v>0</v>
      </c>
      <c r="F337" s="95">
        <f>SUMIF('Grand Livre'!$F$10:$L$997,C337,'Grand Livre'!L$10:L$998)</f>
        <v>0</v>
      </c>
      <c r="G337" s="95">
        <f t="shared" si="17"/>
        <v>0</v>
      </c>
    </row>
    <row r="338" spans="1:7" ht="12.75" hidden="1">
      <c r="A338" s="1" t="s">
        <v>415</v>
      </c>
      <c r="B338" s="2" t="s">
        <v>221</v>
      </c>
      <c r="C338" s="3" t="str">
        <f t="shared" si="16"/>
        <v>77580</v>
      </c>
      <c r="D338" s="4" t="s">
        <v>297</v>
      </c>
      <c r="E338" s="95">
        <f>SUMIF('Grand Livre'!$F$10:$L$997,C338,'Grand Livre'!$K$10:$K$998)</f>
        <v>0</v>
      </c>
      <c r="F338" s="95">
        <f>SUMIF('Grand Livre'!$F$10:$L$997,C338,'Grand Livre'!L$10:L$998)</f>
        <v>0</v>
      </c>
      <c r="G338" s="95">
        <f t="shared" si="17"/>
        <v>0</v>
      </c>
    </row>
    <row r="339" spans="1:7" ht="12.75" hidden="1">
      <c r="A339" s="1" t="s">
        <v>415</v>
      </c>
      <c r="B339" s="2" t="s">
        <v>41</v>
      </c>
      <c r="C339" s="3" t="str">
        <f t="shared" si="16"/>
        <v>77700</v>
      </c>
      <c r="D339" s="4" t="s">
        <v>425</v>
      </c>
      <c r="E339" s="95">
        <f>SUMIF('Grand Livre'!$F$10:$L$997,C339,'Grand Livre'!$K$10:$K$998)</f>
        <v>0</v>
      </c>
      <c r="F339" s="95">
        <f>SUMIF('Grand Livre'!$F$10:$L$997,C339,'Grand Livre'!L$10:L$998)</f>
        <v>0</v>
      </c>
      <c r="G339" s="95">
        <f t="shared" si="17"/>
        <v>0</v>
      </c>
    </row>
    <row r="340" spans="1:7" ht="12.75">
      <c r="A340" s="1" t="s">
        <v>415</v>
      </c>
      <c r="B340" s="2" t="s">
        <v>91</v>
      </c>
      <c r="C340" s="3" t="str">
        <f t="shared" si="16"/>
        <v>77800</v>
      </c>
      <c r="D340" s="4" t="s">
        <v>426</v>
      </c>
      <c r="E340" s="95">
        <f>SUMIF('Grand Livre'!$F$10:$L$997,C340,'Grand Livre'!$K$10:$K$998)</f>
        <v>0</v>
      </c>
      <c r="F340" s="95">
        <f>SUMIF('Grand Livre'!$F$10:$L$997,C340,'Grand Livre'!L$10:L$998)</f>
        <v>0</v>
      </c>
      <c r="G340" s="95">
        <f t="shared" si="17"/>
        <v>0</v>
      </c>
    </row>
    <row r="341" spans="1:7" s="105" customFormat="1" ht="12.75">
      <c r="A341" s="104" t="s">
        <v>427</v>
      </c>
      <c r="B341" s="294" t="s">
        <v>530</v>
      </c>
      <c r="C341" s="3" t="str">
        <f>CONCATENATE(A341,B341)</f>
        <v>78-</v>
      </c>
      <c r="D341" s="295" t="s">
        <v>811</v>
      </c>
      <c r="E341" s="107">
        <f>SUM(E342:E359)</f>
        <v>0</v>
      </c>
      <c r="F341" s="107">
        <f>SUM(F342:F359)</f>
        <v>0</v>
      </c>
      <c r="G341" s="107">
        <f>SUM(G342:G359)</f>
        <v>0</v>
      </c>
    </row>
    <row r="342" spans="1:7" s="105" customFormat="1" ht="12.75">
      <c r="A342" s="283" t="s">
        <v>427</v>
      </c>
      <c r="B342" s="2" t="s">
        <v>6</v>
      </c>
      <c r="C342" s="3" t="str">
        <f t="shared" si="16"/>
        <v>78000</v>
      </c>
      <c r="D342" s="284" t="s">
        <v>428</v>
      </c>
      <c r="E342" s="285">
        <f>SUMIF('Grand Livre'!$F$10:$L$997,C342,'Grand Livre'!$K$10:$K$998)</f>
        <v>0</v>
      </c>
      <c r="F342" s="285">
        <f>SUMIF('Grand Livre'!$F$10:$L$997,C342,'Grand Livre'!L$10:L$998)</f>
        <v>0</v>
      </c>
      <c r="G342" s="285">
        <f t="shared" si="17"/>
        <v>0</v>
      </c>
    </row>
    <row r="343" spans="1:7" ht="12.75">
      <c r="A343" s="1" t="s">
        <v>427</v>
      </c>
      <c r="B343" s="2" t="s">
        <v>29</v>
      </c>
      <c r="C343" s="3" t="str">
        <f t="shared" si="16"/>
        <v>78100</v>
      </c>
      <c r="D343" s="4" t="s">
        <v>429</v>
      </c>
      <c r="E343" s="95">
        <f>SUMIF('Grand Livre'!$F$10:$L$997,C343,'Grand Livre'!$K$10:$K$998)</f>
        <v>0</v>
      </c>
      <c r="F343" s="95">
        <f>SUMIF('Grand Livre'!$F$10:$L$997,C343,'Grand Livre'!L$10:L$998)</f>
        <v>0</v>
      </c>
      <c r="G343" s="95">
        <f t="shared" si="17"/>
        <v>0</v>
      </c>
    </row>
    <row r="344" spans="1:7" ht="12.75">
      <c r="A344" s="1" t="s">
        <v>427</v>
      </c>
      <c r="B344" s="2" t="s">
        <v>140</v>
      </c>
      <c r="C344" s="3" t="str">
        <f t="shared" si="16"/>
        <v>78110</v>
      </c>
      <c r="D344" s="4" t="s">
        <v>430</v>
      </c>
      <c r="E344" s="95">
        <f>SUMIF('Grand Livre'!$F$10:$L$997,C344,'Grand Livre'!$K$10:$K$998)</f>
        <v>0</v>
      </c>
      <c r="F344" s="95">
        <f>SUMIF('Grand Livre'!$F$10:$L$997,C344,'Grand Livre'!L$10:L$998)</f>
        <v>0</v>
      </c>
      <c r="G344" s="95">
        <f t="shared" si="17"/>
        <v>0</v>
      </c>
    </row>
    <row r="345" spans="1:7" ht="12.75" hidden="1">
      <c r="A345" s="1" t="s">
        <v>427</v>
      </c>
      <c r="B345" s="2" t="s">
        <v>306</v>
      </c>
      <c r="C345" s="3" t="str">
        <f t="shared" si="16"/>
        <v>78111</v>
      </c>
      <c r="D345" s="4" t="s">
        <v>16</v>
      </c>
      <c r="E345" s="95">
        <f>SUMIF('Grand Livre'!$F$10:$L$997,C345,'Grand Livre'!$K$10:$K$998)</f>
        <v>0</v>
      </c>
      <c r="F345" s="95">
        <f>SUMIF('Grand Livre'!$F$10:$L$997,C345,'Grand Livre'!L$10:L$998)</f>
        <v>0</v>
      </c>
      <c r="G345" s="95">
        <f t="shared" si="17"/>
        <v>0</v>
      </c>
    </row>
    <row r="346" spans="1:7" ht="12.75" hidden="1">
      <c r="A346" s="1" t="s">
        <v>427</v>
      </c>
      <c r="B346" s="2" t="s">
        <v>307</v>
      </c>
      <c r="C346" s="3" t="str">
        <f t="shared" si="16"/>
        <v>78112</v>
      </c>
      <c r="D346" s="4" t="s">
        <v>19</v>
      </c>
      <c r="E346" s="95">
        <f>SUMIF('Grand Livre'!$F$10:$L$997,C346,'Grand Livre'!$K$10:$K$998)</f>
        <v>0</v>
      </c>
      <c r="F346" s="95">
        <f>SUMIF('Grand Livre'!$F$10:$L$997,C346,'Grand Livre'!L$10:L$998)</f>
        <v>0</v>
      </c>
      <c r="G346" s="95">
        <f t="shared" si="17"/>
        <v>0</v>
      </c>
    </row>
    <row r="347" spans="1:7" ht="12.75" hidden="1">
      <c r="A347" s="1" t="s">
        <v>427</v>
      </c>
      <c r="B347" s="2" t="s">
        <v>232</v>
      </c>
      <c r="C347" s="3" t="str">
        <f t="shared" si="16"/>
        <v>78150</v>
      </c>
      <c r="D347" s="4" t="s">
        <v>431</v>
      </c>
      <c r="E347" s="95">
        <f>SUMIF('Grand Livre'!$F$10:$L$997,C347,'Grand Livre'!$K$10:$K$998)</f>
        <v>0</v>
      </c>
      <c r="F347" s="95">
        <f>SUMIF('Grand Livre'!$F$10:$L$997,C347,'Grand Livre'!L$10:L$998)</f>
        <v>0</v>
      </c>
      <c r="G347" s="95">
        <f t="shared" si="17"/>
        <v>0</v>
      </c>
    </row>
    <row r="348" spans="1:7" ht="25.5" hidden="1">
      <c r="A348" s="1" t="s">
        <v>427</v>
      </c>
      <c r="B348" s="2" t="s">
        <v>257</v>
      </c>
      <c r="C348" s="3" t="str">
        <f t="shared" si="16"/>
        <v>78160</v>
      </c>
      <c r="D348" s="4" t="s">
        <v>432</v>
      </c>
      <c r="E348" s="95">
        <f>SUMIF('Grand Livre'!$F$10:$L$997,C348,'Grand Livre'!$K$10:$K$998)</f>
        <v>0</v>
      </c>
      <c r="F348" s="95">
        <f>SUMIF('Grand Livre'!$F$10:$L$997,C348,'Grand Livre'!L$10:L$998)</f>
        <v>0</v>
      </c>
      <c r="G348" s="95">
        <f t="shared" si="17"/>
        <v>0</v>
      </c>
    </row>
    <row r="349" spans="1:7" ht="12.75" hidden="1">
      <c r="A349" s="1" t="s">
        <v>427</v>
      </c>
      <c r="B349" s="2" t="s">
        <v>311</v>
      </c>
      <c r="C349" s="3" t="str">
        <f t="shared" si="16"/>
        <v>78161</v>
      </c>
      <c r="D349" s="4" t="s">
        <v>16</v>
      </c>
      <c r="E349" s="95">
        <f>SUMIF('Grand Livre'!$F$10:$L$997,C349,'Grand Livre'!$K$10:$K$998)</f>
        <v>0</v>
      </c>
      <c r="F349" s="95">
        <f>SUMIF('Grand Livre'!$F$10:$L$997,C349,'Grand Livre'!L$10:L$998)</f>
        <v>0</v>
      </c>
      <c r="G349" s="95">
        <f t="shared" si="17"/>
        <v>0</v>
      </c>
    </row>
    <row r="350" spans="1:7" ht="12.75" hidden="1">
      <c r="A350" s="1" t="s">
        <v>427</v>
      </c>
      <c r="B350" s="2" t="s">
        <v>312</v>
      </c>
      <c r="C350" s="3" t="str">
        <f t="shared" si="16"/>
        <v>78162</v>
      </c>
      <c r="D350" s="4" t="s">
        <v>19</v>
      </c>
      <c r="E350" s="95">
        <f>SUMIF('Grand Livre'!$F$10:$L$997,C350,'Grand Livre'!$K$10:$K$998)</f>
        <v>0</v>
      </c>
      <c r="F350" s="95">
        <f>SUMIF('Grand Livre'!$F$10:$L$997,C350,'Grand Livre'!L$10:L$998)</f>
        <v>0</v>
      </c>
      <c r="G350" s="95">
        <f t="shared" si="17"/>
        <v>0</v>
      </c>
    </row>
    <row r="351" spans="1:7" ht="25.5" hidden="1">
      <c r="A351" s="1" t="s">
        <v>427</v>
      </c>
      <c r="B351" s="2" t="s">
        <v>292</v>
      </c>
      <c r="C351" s="3" t="str">
        <f t="shared" si="16"/>
        <v>78170</v>
      </c>
      <c r="D351" s="4" t="s">
        <v>537</v>
      </c>
      <c r="E351" s="95">
        <f>SUMIF('Grand Livre'!$F$10:$L$997,C351,'Grand Livre'!$K$10:$K$998)</f>
        <v>0</v>
      </c>
      <c r="F351" s="95">
        <f>SUMIF('Grand Livre'!$F$10:$L$997,C351,'Grand Livre'!L$10:L$998)</f>
        <v>0</v>
      </c>
      <c r="G351" s="95">
        <f t="shared" si="17"/>
        <v>0</v>
      </c>
    </row>
    <row r="352" spans="1:7" ht="12.75">
      <c r="A352" s="1" t="s">
        <v>427</v>
      </c>
      <c r="B352" s="2" t="s">
        <v>314</v>
      </c>
      <c r="C352" s="3" t="str">
        <f t="shared" si="16"/>
        <v>78173</v>
      </c>
      <c r="D352" s="4" t="s">
        <v>315</v>
      </c>
      <c r="E352" s="95">
        <f>SUMIF('Grand Livre'!$F$10:$L$997,C352,'Grand Livre'!$K$10:$K$998)</f>
        <v>0</v>
      </c>
      <c r="F352" s="95">
        <f>SUMIF('Grand Livre'!$F$10:$L$997,C352,'Grand Livre'!L$10:L$998)</f>
        <v>0</v>
      </c>
      <c r="G352" s="95">
        <f t="shared" si="17"/>
        <v>0</v>
      </c>
    </row>
    <row r="353" spans="1:7" ht="12.75">
      <c r="A353" s="1" t="s">
        <v>427</v>
      </c>
      <c r="B353" s="2" t="s">
        <v>316</v>
      </c>
      <c r="C353" s="3" t="str">
        <f t="shared" si="16"/>
        <v>78174</v>
      </c>
      <c r="D353" s="4" t="s">
        <v>317</v>
      </c>
      <c r="E353" s="95">
        <f>SUMIF('Grand Livre'!$F$10:$L$997,C353,'Grand Livre'!$K$10:$K$998)</f>
        <v>0</v>
      </c>
      <c r="F353" s="95">
        <f>SUMIF('Grand Livre'!$F$10:$L$997,C353,'Grand Livre'!L$10:L$998)</f>
        <v>0</v>
      </c>
      <c r="G353" s="95">
        <f t="shared" si="17"/>
        <v>0</v>
      </c>
    </row>
    <row r="354" spans="1:7" ht="12.75" hidden="1">
      <c r="A354" s="1" t="s">
        <v>427</v>
      </c>
      <c r="B354" s="2" t="s">
        <v>39</v>
      </c>
      <c r="C354" s="3" t="str">
        <f t="shared" si="16"/>
        <v>78600</v>
      </c>
      <c r="D354" s="4" t="s">
        <v>434</v>
      </c>
      <c r="E354" s="95">
        <f>SUMIF('Grand Livre'!$F$10:$L$997,C354,'Grand Livre'!$K$10:$K$998)</f>
        <v>0</v>
      </c>
      <c r="F354" s="95">
        <f>SUMIF('Grand Livre'!$F$10:$L$997,C354,'Grand Livre'!L$10:L$998)</f>
        <v>0</v>
      </c>
      <c r="G354" s="95">
        <f t="shared" si="17"/>
        <v>0</v>
      </c>
    </row>
    <row r="355" spans="1:7" ht="12.75" hidden="1">
      <c r="A355" s="1" t="s">
        <v>427</v>
      </c>
      <c r="B355" s="2" t="s">
        <v>86</v>
      </c>
      <c r="C355" s="3" t="str">
        <f t="shared" si="16"/>
        <v>78650</v>
      </c>
      <c r="D355" s="4" t="s">
        <v>435</v>
      </c>
      <c r="E355" s="95">
        <f>SUMIF('Grand Livre'!$F$10:$L$997,C355,'Grand Livre'!$K$10:$K$998)</f>
        <v>0</v>
      </c>
      <c r="F355" s="95">
        <f>SUMIF('Grand Livre'!$F$10:$L$997,C355,'Grand Livre'!L$10:L$998)</f>
        <v>0</v>
      </c>
      <c r="G355" s="95">
        <f t="shared" si="17"/>
        <v>0</v>
      </c>
    </row>
    <row r="356" spans="1:7" ht="12.75" hidden="1">
      <c r="A356" s="1" t="s">
        <v>427</v>
      </c>
      <c r="B356" s="2" t="s">
        <v>320</v>
      </c>
      <c r="C356" s="3" t="str">
        <f t="shared" si="16"/>
        <v>78660</v>
      </c>
      <c r="D356" s="4" t="s">
        <v>436</v>
      </c>
      <c r="E356" s="95">
        <f>SUMIF('Grand Livre'!$F$10:$L$997,C356,'Grand Livre'!$K$10:$K$998)</f>
        <v>0</v>
      </c>
      <c r="F356" s="95">
        <f>SUMIF('Grand Livre'!$F$10:$L$997,C356,'Grand Livre'!L$10:L$998)</f>
        <v>0</v>
      </c>
      <c r="G356" s="95">
        <f t="shared" si="17"/>
        <v>0</v>
      </c>
    </row>
    <row r="357" spans="1:7" ht="12.75" hidden="1">
      <c r="A357" s="1" t="s">
        <v>427</v>
      </c>
      <c r="B357" s="2" t="s">
        <v>322</v>
      </c>
      <c r="C357" s="3" t="str">
        <f t="shared" si="16"/>
        <v>78662</v>
      </c>
      <c r="D357" s="4" t="s">
        <v>22</v>
      </c>
      <c r="E357" s="95">
        <f>SUMIF('Grand Livre'!$F$10:$L$997,C357,'Grand Livre'!$K$10:$K$998)</f>
        <v>0</v>
      </c>
      <c r="F357" s="95">
        <f>SUMIF('Grand Livre'!$F$10:$L$997,C357,'Grand Livre'!L$10:L$998)</f>
        <v>0</v>
      </c>
      <c r="G357" s="95">
        <f t="shared" si="17"/>
        <v>0</v>
      </c>
    </row>
    <row r="358" spans="1:7" ht="12.75" hidden="1">
      <c r="A358" s="1" t="s">
        <v>427</v>
      </c>
      <c r="B358" s="2" t="s">
        <v>323</v>
      </c>
      <c r="C358" s="3" t="str">
        <f t="shared" si="16"/>
        <v>78665</v>
      </c>
      <c r="D358" s="4" t="s">
        <v>324</v>
      </c>
      <c r="E358" s="95">
        <f>SUMIF('Grand Livre'!$F$10:$L$997,C358,'Grand Livre'!$K$10:$K$998)</f>
        <v>0</v>
      </c>
      <c r="F358" s="95">
        <f>SUMIF('Grand Livre'!$F$10:$L$997,C358,'Grand Livre'!L$10:L$998)</f>
        <v>0</v>
      </c>
      <c r="G358" s="95">
        <f t="shared" si="17"/>
        <v>0</v>
      </c>
    </row>
    <row r="359" spans="1:7" ht="12.75">
      <c r="A359" s="1" t="s">
        <v>427</v>
      </c>
      <c r="B359" s="2" t="s">
        <v>41</v>
      </c>
      <c r="C359" s="3" t="str">
        <f t="shared" si="16"/>
        <v>78700</v>
      </c>
      <c r="D359" s="4" t="s">
        <v>437</v>
      </c>
      <c r="E359" s="95">
        <f>SUMIF('Grand Livre'!$F$10:$L$997,C359,'Grand Livre'!$K$10:$K$998)</f>
        <v>0</v>
      </c>
      <c r="F359" s="95">
        <f>SUMIF('Grand Livre'!$F$10:$L$997,C359,'Grand Livre'!L$10:L$998)</f>
        <v>0</v>
      </c>
      <c r="G359" s="95">
        <f t="shared" si="17"/>
        <v>0</v>
      </c>
    </row>
    <row r="360" spans="1:7" ht="12.75" hidden="1">
      <c r="A360" s="1" t="s">
        <v>427</v>
      </c>
      <c r="B360" s="2" t="s">
        <v>244</v>
      </c>
      <c r="C360" s="3" t="str">
        <f t="shared" si="16"/>
        <v>78720</v>
      </c>
      <c r="D360" s="4" t="s">
        <v>438</v>
      </c>
      <c r="E360" s="95">
        <f>SUMIF('Grand Livre'!$F$10:$L$997,C360,'Grand Livre'!$K$10:$K$998)</f>
        <v>0</v>
      </c>
      <c r="F360" s="95">
        <f>SUMIF('Grand Livre'!$F$10:$L$997,C360,'Grand Livre'!L$10:L$998)</f>
        <v>0</v>
      </c>
      <c r="G360" s="95">
        <f t="shared" si="17"/>
        <v>0</v>
      </c>
    </row>
    <row r="361" spans="1:7" ht="12.75" hidden="1">
      <c r="A361" s="1" t="s">
        <v>427</v>
      </c>
      <c r="B361" s="2" t="s">
        <v>246</v>
      </c>
      <c r="C361" s="3" t="str">
        <f t="shared" si="16"/>
        <v>78730</v>
      </c>
      <c r="D361" s="4" t="s">
        <v>439</v>
      </c>
      <c r="E361" s="95">
        <f>SUMIF('Grand Livre'!$F$10:$L$997,C361,'Grand Livre'!$K$10:$K$998)</f>
        <v>0</v>
      </c>
      <c r="F361" s="95">
        <f>SUMIF('Grand Livre'!$F$10:$L$997,C361,'Grand Livre'!L$10:L$998)</f>
        <v>0</v>
      </c>
      <c r="G361" s="95">
        <f t="shared" si="17"/>
        <v>0</v>
      </c>
    </row>
    <row r="362" spans="1:7" ht="12.75" hidden="1">
      <c r="A362" s="1" t="s">
        <v>427</v>
      </c>
      <c r="B362" s="2" t="s">
        <v>248</v>
      </c>
      <c r="C362" s="3" t="str">
        <f t="shared" si="16"/>
        <v>78740</v>
      </c>
      <c r="D362" s="4" t="s">
        <v>440</v>
      </c>
      <c r="E362" s="95">
        <f>SUMIF('Grand Livre'!$F$10:$L$997,C362,'Grand Livre'!$K$10:$K$998)</f>
        <v>0</v>
      </c>
      <c r="F362" s="95">
        <f>SUMIF('Grand Livre'!$F$10:$L$997,C362,'Grand Livre'!L$10:L$998)</f>
        <v>0</v>
      </c>
      <c r="G362" s="95">
        <f t="shared" si="17"/>
        <v>0</v>
      </c>
    </row>
    <row r="363" spans="1:7" ht="12.75" hidden="1">
      <c r="A363" s="1" t="s">
        <v>427</v>
      </c>
      <c r="B363" s="2" t="s">
        <v>250</v>
      </c>
      <c r="C363" s="3" t="str">
        <f t="shared" si="16"/>
        <v>78750</v>
      </c>
      <c r="D363" s="4" t="s">
        <v>441</v>
      </c>
      <c r="E363" s="95">
        <f>SUMIF('Grand Livre'!$F$10:$L$997,C363,'Grand Livre'!$K$10:$K$998)</f>
        <v>0</v>
      </c>
      <c r="F363" s="95">
        <f>SUMIF('Grand Livre'!$F$10:$L$997,C363,'Grand Livre'!L$10:L$998)</f>
        <v>0</v>
      </c>
      <c r="G363" s="95">
        <f t="shared" si="17"/>
        <v>0</v>
      </c>
    </row>
    <row r="364" spans="1:7" ht="12.75" hidden="1">
      <c r="A364" s="1" t="s">
        <v>427</v>
      </c>
      <c r="B364" s="2" t="s">
        <v>332</v>
      </c>
      <c r="C364" s="3" t="str">
        <f t="shared" si="16"/>
        <v>78760</v>
      </c>
      <c r="D364" s="4" t="s">
        <v>442</v>
      </c>
      <c r="E364" s="95">
        <f>SUMIF('Grand Livre'!$F$10:$L$997,C364,'Grand Livre'!$K$10:$K$998)</f>
        <v>0</v>
      </c>
      <c r="F364" s="95">
        <f>SUMIF('Grand Livre'!$F$10:$L$997,C364,'Grand Livre'!L$10:L$998)</f>
        <v>0</v>
      </c>
      <c r="G364" s="95">
        <f t="shared" si="17"/>
        <v>0</v>
      </c>
    </row>
    <row r="365" spans="1:7" ht="25.5" hidden="1">
      <c r="A365" s="1" t="s">
        <v>427</v>
      </c>
      <c r="B365" s="2" t="s">
        <v>93</v>
      </c>
      <c r="C365" s="3" t="str">
        <f t="shared" si="16"/>
        <v>78900</v>
      </c>
      <c r="D365" s="4" t="s">
        <v>443</v>
      </c>
      <c r="E365" s="95">
        <f>SUMIF('Grand Livre'!$F$10:$L$997,C365,'Grand Livre'!$K$10:$K$998)</f>
        <v>0</v>
      </c>
      <c r="F365" s="95">
        <f>SUMIF('Grand Livre'!$F$10:$L$997,C365,'Grand Livre'!L$10:L$998)</f>
        <v>0</v>
      </c>
      <c r="G365" s="95">
        <f t="shared" si="17"/>
        <v>0</v>
      </c>
    </row>
    <row r="366" spans="1:7" s="105" customFormat="1" ht="12.75">
      <c r="A366" s="104" t="s">
        <v>444</v>
      </c>
      <c r="B366" s="294" t="s">
        <v>530</v>
      </c>
      <c r="C366" s="3" t="str">
        <f>CONCATENATE(A366,B366)</f>
        <v>79-</v>
      </c>
      <c r="D366" s="295" t="s">
        <v>812</v>
      </c>
      <c r="E366" s="107">
        <f>SUM(E367:E370)</f>
        <v>0</v>
      </c>
      <c r="F366" s="107">
        <f>SUM(F367:F370)</f>
        <v>0</v>
      </c>
      <c r="G366" s="107">
        <f>SUM(G367:G370)</f>
        <v>0</v>
      </c>
    </row>
    <row r="367" spans="1:7" s="105" customFormat="1" ht="12.75">
      <c r="A367" s="283" t="s">
        <v>444</v>
      </c>
      <c r="B367" s="2" t="s">
        <v>6</v>
      </c>
      <c r="C367" s="3" t="str">
        <f t="shared" si="16"/>
        <v>79000</v>
      </c>
      <c r="D367" s="284" t="s">
        <v>445</v>
      </c>
      <c r="E367" s="285">
        <f>SUMIF('Grand Livre'!$F$10:$L$997,C367,'Grand Livre'!$K$10:$K$998)</f>
        <v>0</v>
      </c>
      <c r="F367" s="285">
        <f>SUMIF('Grand Livre'!$F$10:$L$997,C367,'Grand Livre'!L$10:L$998)</f>
        <v>0</v>
      </c>
      <c r="G367" s="285">
        <f t="shared" si="17"/>
        <v>0</v>
      </c>
    </row>
    <row r="368" spans="1:7" ht="12.75">
      <c r="A368" s="1" t="s">
        <v>444</v>
      </c>
      <c r="B368" s="2" t="s">
        <v>29</v>
      </c>
      <c r="C368" s="3" t="str">
        <f t="shared" si="16"/>
        <v>79100</v>
      </c>
      <c r="D368" s="4" t="s">
        <v>446</v>
      </c>
      <c r="E368" s="95">
        <f>SUMIF('Grand Livre'!$F$10:$L$997,C368,'Grand Livre'!$K$10:$K$998)</f>
        <v>0</v>
      </c>
      <c r="F368" s="95">
        <f>SUMIF('Grand Livre'!$F$10:$L$997,C368,'Grand Livre'!L$10:L$998)</f>
        <v>0</v>
      </c>
      <c r="G368" s="95">
        <f t="shared" si="17"/>
        <v>0</v>
      </c>
    </row>
    <row r="369" spans="1:7" ht="12.75">
      <c r="A369" s="1" t="s">
        <v>444</v>
      </c>
      <c r="B369" s="2" t="s">
        <v>39</v>
      </c>
      <c r="C369" s="3" t="str">
        <f t="shared" si="16"/>
        <v>79600</v>
      </c>
      <c r="D369" s="4" t="s">
        <v>447</v>
      </c>
      <c r="E369" s="95">
        <f>SUMIF('Grand Livre'!$F$10:$L$997,C369,'Grand Livre'!$K$10:$K$998)</f>
        <v>0</v>
      </c>
      <c r="F369" s="95">
        <f>SUMIF('Grand Livre'!$F$10:$L$997,C369,'Grand Livre'!L$10:L$998)</f>
        <v>0</v>
      </c>
      <c r="G369" s="95">
        <f t="shared" si="17"/>
        <v>0</v>
      </c>
    </row>
    <row r="370" spans="1:7" ht="12.75">
      <c r="A370" s="1" t="s">
        <v>444</v>
      </c>
      <c r="B370" s="2" t="s">
        <v>41</v>
      </c>
      <c r="C370" s="3" t="str">
        <f t="shared" si="16"/>
        <v>79700</v>
      </c>
      <c r="D370" s="4" t="s">
        <v>448</v>
      </c>
      <c r="E370" s="95">
        <f>SUMIF('Grand Livre'!$F$10:$L$997,C370,'Grand Livre'!$K$10:$K$998)</f>
        <v>0</v>
      </c>
      <c r="F370" s="95">
        <f>SUMIF('Grand Livre'!$F$10:$L$997,C370,'Grand Livre'!L$10:L$998)</f>
        <v>0</v>
      </c>
      <c r="G370" s="95">
        <f t="shared" si="17"/>
        <v>0</v>
      </c>
    </row>
    <row r="371" spans="1:17" s="23" customFormat="1" ht="18.75">
      <c r="A371" s="102" t="s">
        <v>530</v>
      </c>
      <c r="B371" s="64" t="s">
        <v>530</v>
      </c>
      <c r="C371" s="100"/>
      <c r="D371" s="101" t="s">
        <v>538</v>
      </c>
      <c r="E371" t="s">
        <v>530</v>
      </c>
      <c r="F371" t="s">
        <v>530</v>
      </c>
      <c r="G371" t="s">
        <v>530</v>
      </c>
      <c r="H371"/>
      <c r="I371"/>
      <c r="J371"/>
      <c r="K371"/>
      <c r="L371"/>
      <c r="M371"/>
      <c r="N371"/>
      <c r="O371"/>
      <c r="P371"/>
      <c r="Q371"/>
    </row>
    <row r="372" spans="1:7" s="105" customFormat="1" ht="12.75">
      <c r="A372" s="104" t="s">
        <v>451</v>
      </c>
      <c r="B372" s="109" t="s">
        <v>530</v>
      </c>
      <c r="C372" s="108"/>
      <c r="D372" s="106" t="s">
        <v>452</v>
      </c>
      <c r="E372" s="107">
        <f>SUM(E373:E376)</f>
        <v>0</v>
      </c>
      <c r="F372" s="107">
        <f>SUM(F373:F376)</f>
        <v>0</v>
      </c>
      <c r="G372" s="107">
        <f>E372-F372</f>
        <v>0</v>
      </c>
    </row>
    <row r="373" spans="1:7" ht="12.75">
      <c r="A373" s="1" t="s">
        <v>451</v>
      </c>
      <c r="B373" s="2" t="s">
        <v>6</v>
      </c>
      <c r="C373" s="3" t="str">
        <f>CONCATENATE(A373,B373)</f>
        <v>86000</v>
      </c>
      <c r="D373" s="4" t="s">
        <v>453</v>
      </c>
      <c r="E373" s="95">
        <f>SUMIF('Grand Livre'!$F$10:$L$997,C373,'Grand Livre'!$K$10:$K$998)</f>
        <v>0</v>
      </c>
      <c r="F373" s="95">
        <f>SUMIF('Grand Livre'!$F$10:$L$997,C373,'Grand Livre'!L$10:L$998)</f>
        <v>0</v>
      </c>
      <c r="G373" s="95">
        <f>E373-F373</f>
        <v>0</v>
      </c>
    </row>
    <row r="374" spans="1:7" ht="12.75">
      <c r="A374" s="1" t="s">
        <v>451</v>
      </c>
      <c r="B374" s="2" t="s">
        <v>29</v>
      </c>
      <c r="C374" s="3" t="str">
        <f>CONCATENATE(A374,B374)</f>
        <v>86100</v>
      </c>
      <c r="D374" s="4" t="s">
        <v>454</v>
      </c>
      <c r="E374" s="95">
        <f>SUMIF('Grand Livre'!$F$10:$L$997,C374,'Grand Livre'!$K$10:$K$998)</f>
        <v>0</v>
      </c>
      <c r="F374" s="95">
        <f>SUMIF('Grand Livre'!$F$10:$L$997,C374,'Grand Livre'!L$10:L$998)</f>
        <v>0</v>
      </c>
      <c r="G374" s="95">
        <f>E374-F374</f>
        <v>0</v>
      </c>
    </row>
    <row r="375" spans="1:7" ht="12.75">
      <c r="A375" s="1" t="s">
        <v>451</v>
      </c>
      <c r="B375" s="2" t="s">
        <v>55</v>
      </c>
      <c r="C375" s="3" t="str">
        <f>CONCATENATE(A375,B375)</f>
        <v>86200</v>
      </c>
      <c r="D375" s="4" t="s">
        <v>455</v>
      </c>
      <c r="E375" s="95">
        <f>SUMIF('Grand Livre'!$F$10:$L$997,C375,'Grand Livre'!$K$10:$K$998)</f>
        <v>0</v>
      </c>
      <c r="F375" s="95">
        <f>SUMIF('Grand Livre'!$F$10:$L$997,C375,'Grand Livre'!L$10:L$998)</f>
        <v>0</v>
      </c>
      <c r="G375" s="95">
        <f>E375-F375</f>
        <v>0</v>
      </c>
    </row>
    <row r="376" spans="1:7" ht="12.75">
      <c r="A376" s="1" t="s">
        <v>451</v>
      </c>
      <c r="B376" s="2" t="s">
        <v>73</v>
      </c>
      <c r="C376" s="3" t="str">
        <f>CONCATENATE(A376,B376)</f>
        <v>86400</v>
      </c>
      <c r="D376" s="4" t="s">
        <v>457</v>
      </c>
      <c r="E376" s="95">
        <f>SUMIF('Grand Livre'!$F$10:$L$997,C376,'Grand Livre'!$K$10:$K$998)</f>
        <v>0</v>
      </c>
      <c r="F376" s="95">
        <f>SUMIF('Grand Livre'!$F$10:$L$997,C376,'Grand Livre'!L$10:L$998)</f>
        <v>0</v>
      </c>
      <c r="G376" s="95">
        <f>E376-F376</f>
        <v>0</v>
      </c>
    </row>
    <row r="377" spans="1:7" s="105" customFormat="1" ht="12.75">
      <c r="A377" s="104" t="s">
        <v>458</v>
      </c>
      <c r="B377" s="109" t="s">
        <v>530</v>
      </c>
      <c r="C377" s="108"/>
      <c r="D377" s="106" t="s">
        <v>459</v>
      </c>
      <c r="E377" s="107">
        <f>SUM(E378:E380)</f>
        <v>0</v>
      </c>
      <c r="F377" s="107">
        <f>SUM(F378:F380)</f>
        <v>0</v>
      </c>
      <c r="G377" s="107">
        <f>F377-E377</f>
        <v>0</v>
      </c>
    </row>
    <row r="378" spans="1:7" ht="12.75">
      <c r="A378" s="1" t="s">
        <v>458</v>
      </c>
      <c r="B378" s="2" t="s">
        <v>6</v>
      </c>
      <c r="C378" s="3" t="str">
        <f aca="true" t="shared" si="18" ref="C378:C409">CONCATENATE(A378,B378)</f>
        <v>87000</v>
      </c>
      <c r="D378" s="4" t="s">
        <v>461</v>
      </c>
      <c r="E378" s="95">
        <f>SUMIF('Grand Livre'!$F$10:$L$997,C378,'Grand Livre'!$K$10:$K$998)</f>
        <v>0</v>
      </c>
      <c r="F378" s="95">
        <f>SUMIF('Grand Livre'!$F$10:$L$997,C378,'Grand Livre'!L$10:L$998)</f>
        <v>0</v>
      </c>
      <c r="G378" s="95">
        <f>F378-E378</f>
        <v>0</v>
      </c>
    </row>
    <row r="379" spans="1:7" ht="12.75">
      <c r="A379" s="1" t="s">
        <v>458</v>
      </c>
      <c r="B379" s="2" t="s">
        <v>29</v>
      </c>
      <c r="C379" s="3" t="str">
        <f t="shared" si="18"/>
        <v>87100</v>
      </c>
      <c r="D379" s="4" t="s">
        <v>462</v>
      </c>
      <c r="E379" s="95">
        <f>SUMIF('Grand Livre'!$F$10:$L$997,C379,'Grand Livre'!$K$10:$K$998)</f>
        <v>0</v>
      </c>
      <c r="F379" s="95">
        <f>SUMIF('Grand Livre'!$F$10:$L$997,C379,'Grand Livre'!L$10:L$998)</f>
        <v>0</v>
      </c>
      <c r="G379" s="95">
        <f>F379-E379</f>
        <v>0</v>
      </c>
    </row>
    <row r="380" spans="1:7" ht="12.75">
      <c r="A380" s="1" t="s">
        <v>458</v>
      </c>
      <c r="B380" s="2" t="s">
        <v>55</v>
      </c>
      <c r="C380" s="3" t="str">
        <f t="shared" si="18"/>
        <v>87200</v>
      </c>
      <c r="D380" s="4" t="s">
        <v>464</v>
      </c>
      <c r="E380" s="95">
        <f>SUMIF('Grand Livre'!$F$10:$L$997,C380,'Grand Livre'!$K$10:$K$998)</f>
        <v>0</v>
      </c>
      <c r="F380" s="95">
        <f>SUMIF('Grand Livre'!$F$10:$L$997,C380,'Grand Livre'!L$10:L$998)</f>
        <v>0</v>
      </c>
      <c r="G380" s="95">
        <f>F380-E380</f>
        <v>0</v>
      </c>
    </row>
    <row r="381" ht="12.75">
      <c r="C381" s="3">
        <f t="shared" si="18"/>
      </c>
    </row>
    <row r="382" ht="12.75">
      <c r="C382" s="3">
        <f t="shared" si="18"/>
      </c>
    </row>
    <row r="383" ht="12.75">
      <c r="C383" s="3">
        <f t="shared" si="18"/>
      </c>
    </row>
    <row r="384" ht="12.75">
      <c r="C384" s="3">
        <f t="shared" si="18"/>
      </c>
    </row>
    <row r="385" ht="12.75">
      <c r="C385" s="3">
        <f t="shared" si="18"/>
      </c>
    </row>
    <row r="386" ht="12.75">
      <c r="C386" s="3">
        <f t="shared" si="18"/>
      </c>
    </row>
    <row r="387" ht="12.75">
      <c r="C387" s="3">
        <f t="shared" si="18"/>
      </c>
    </row>
    <row r="388" ht="12.75">
      <c r="C388" s="3">
        <f t="shared" si="18"/>
      </c>
    </row>
    <row r="389" ht="12.75">
      <c r="C389" s="3">
        <f t="shared" si="18"/>
      </c>
    </row>
    <row r="390" ht="12.75">
      <c r="C390" s="3">
        <f t="shared" si="18"/>
      </c>
    </row>
    <row r="391" ht="12.75">
      <c r="C391" s="3">
        <f t="shared" si="18"/>
      </c>
    </row>
    <row r="392" ht="12.75">
      <c r="C392" s="3">
        <f t="shared" si="18"/>
      </c>
    </row>
    <row r="393" ht="12.75">
      <c r="C393" s="3">
        <f t="shared" si="18"/>
      </c>
    </row>
    <row r="394" ht="12.75">
      <c r="C394" s="3">
        <f t="shared" si="18"/>
      </c>
    </row>
    <row r="395" ht="12.75">
      <c r="C395" s="3">
        <f t="shared" si="18"/>
      </c>
    </row>
    <row r="396" ht="12.75">
      <c r="C396" s="3">
        <f t="shared" si="18"/>
      </c>
    </row>
    <row r="397" ht="12.75">
      <c r="C397" s="3">
        <f t="shared" si="18"/>
      </c>
    </row>
    <row r="398" ht="12.75">
      <c r="C398" s="3">
        <f t="shared" si="18"/>
      </c>
    </row>
    <row r="399" ht="12.75">
      <c r="C399" s="3">
        <f t="shared" si="18"/>
      </c>
    </row>
    <row r="400" ht="12.75">
      <c r="C400" s="3">
        <f t="shared" si="18"/>
      </c>
    </row>
    <row r="401" ht="12.75">
      <c r="C401" s="3">
        <f t="shared" si="18"/>
      </c>
    </row>
    <row r="402" ht="12.75">
      <c r="C402" s="3">
        <f t="shared" si="18"/>
      </c>
    </row>
    <row r="403" ht="12.75">
      <c r="C403" s="3">
        <f t="shared" si="18"/>
      </c>
    </row>
    <row r="404" ht="12.75">
      <c r="C404" s="3">
        <f t="shared" si="18"/>
      </c>
    </row>
    <row r="405" ht="12.75">
      <c r="C405" s="3">
        <f t="shared" si="18"/>
      </c>
    </row>
    <row r="406" ht="12.75">
      <c r="C406" s="3">
        <f t="shared" si="18"/>
      </c>
    </row>
    <row r="407" ht="12.75">
      <c r="C407" s="3">
        <f t="shared" si="18"/>
      </c>
    </row>
    <row r="408" ht="12.75">
      <c r="C408" s="3">
        <f t="shared" si="18"/>
      </c>
    </row>
    <row r="409" ht="12.75">
      <c r="C409" s="3">
        <f t="shared" si="18"/>
      </c>
    </row>
    <row r="410" ht="12.75">
      <c r="C410" s="3">
        <f aca="true" t="shared" si="19" ref="C410:C441">CONCATENATE(A410,B410)</f>
      </c>
    </row>
    <row r="411" ht="12.75">
      <c r="C411" s="3">
        <f t="shared" si="19"/>
      </c>
    </row>
    <row r="412" ht="12.75">
      <c r="C412" s="3">
        <f t="shared" si="19"/>
      </c>
    </row>
    <row r="413" ht="12.75">
      <c r="C413" s="3">
        <f t="shared" si="19"/>
      </c>
    </row>
    <row r="414" ht="12.75">
      <c r="C414" s="3">
        <f t="shared" si="19"/>
      </c>
    </row>
    <row r="415" ht="12.75">
      <c r="C415" s="3">
        <f t="shared" si="19"/>
      </c>
    </row>
    <row r="416" ht="12.75">
      <c r="C416" s="3">
        <f t="shared" si="19"/>
      </c>
    </row>
    <row r="417" ht="12.75">
      <c r="C417" s="3">
        <f t="shared" si="19"/>
      </c>
    </row>
    <row r="418" ht="12.75">
      <c r="C418" s="3">
        <f t="shared" si="19"/>
      </c>
    </row>
    <row r="419" ht="12.75">
      <c r="C419" s="3">
        <f t="shared" si="19"/>
      </c>
    </row>
    <row r="420" ht="12.75">
      <c r="C420" s="3">
        <f t="shared" si="19"/>
      </c>
    </row>
    <row r="421" ht="12.75">
      <c r="C421" s="3">
        <f t="shared" si="19"/>
      </c>
    </row>
    <row r="422" ht="12.75">
      <c r="C422" s="3">
        <f t="shared" si="19"/>
      </c>
    </row>
    <row r="423" ht="12.75">
      <c r="C423" s="3">
        <f t="shared" si="19"/>
      </c>
    </row>
    <row r="424" ht="12.75">
      <c r="C424" s="3">
        <f t="shared" si="19"/>
      </c>
    </row>
    <row r="425" ht="12.75">
      <c r="C425" s="3">
        <f t="shared" si="19"/>
      </c>
    </row>
    <row r="426" ht="12.75">
      <c r="C426" s="3">
        <f t="shared" si="19"/>
      </c>
    </row>
    <row r="427" ht="12.75">
      <c r="C427" s="3">
        <f t="shared" si="19"/>
      </c>
    </row>
    <row r="428" ht="12.75">
      <c r="C428" s="3">
        <f t="shared" si="19"/>
      </c>
    </row>
    <row r="429" ht="12.75">
      <c r="C429" s="3">
        <f t="shared" si="19"/>
      </c>
    </row>
    <row r="430" ht="12.75">
      <c r="C430" s="3">
        <f t="shared" si="19"/>
      </c>
    </row>
    <row r="431" ht="12.75">
      <c r="C431" s="3">
        <f t="shared" si="19"/>
      </c>
    </row>
    <row r="432" ht="12.75">
      <c r="C432" s="3">
        <f t="shared" si="19"/>
      </c>
    </row>
    <row r="433" ht="12.75">
      <c r="C433" s="3">
        <f t="shared" si="19"/>
      </c>
    </row>
    <row r="434" ht="12.75">
      <c r="C434" s="3">
        <f t="shared" si="19"/>
      </c>
    </row>
    <row r="435" ht="12.75">
      <c r="C435" s="3">
        <f t="shared" si="19"/>
      </c>
    </row>
    <row r="436" ht="12.75">
      <c r="C436" s="3">
        <f t="shared" si="19"/>
      </c>
    </row>
    <row r="437" ht="12.75">
      <c r="C437" s="3">
        <f t="shared" si="19"/>
      </c>
    </row>
    <row r="438" ht="12.75">
      <c r="C438" s="3">
        <f t="shared" si="19"/>
      </c>
    </row>
    <row r="439" ht="12.75">
      <c r="C439" s="3">
        <f t="shared" si="19"/>
      </c>
    </row>
    <row r="440" ht="12.75">
      <c r="C440" s="3">
        <f t="shared" si="19"/>
      </c>
    </row>
    <row r="441" ht="12.75">
      <c r="C441" s="3">
        <f t="shared" si="19"/>
      </c>
    </row>
    <row r="442" ht="12.75">
      <c r="C442" s="3">
        <f aca="true" t="shared" si="20" ref="C442:C473">CONCATENATE(A442,B442)</f>
      </c>
    </row>
    <row r="443" ht="12.75">
      <c r="C443" s="3">
        <f t="shared" si="20"/>
      </c>
    </row>
    <row r="444" ht="12.75">
      <c r="C444" s="3">
        <f t="shared" si="20"/>
      </c>
    </row>
    <row r="445" ht="12.75">
      <c r="C445" s="3">
        <f t="shared" si="20"/>
      </c>
    </row>
    <row r="446" ht="12.75">
      <c r="C446" s="3">
        <f t="shared" si="20"/>
      </c>
    </row>
    <row r="447" ht="12.75">
      <c r="C447" s="3">
        <f t="shared" si="20"/>
      </c>
    </row>
    <row r="448" ht="12.75">
      <c r="C448" s="3">
        <f t="shared" si="20"/>
      </c>
    </row>
    <row r="449" ht="12.75">
      <c r="C449" s="3">
        <f t="shared" si="20"/>
      </c>
    </row>
    <row r="450" ht="12.75">
      <c r="C450" s="3">
        <f t="shared" si="20"/>
      </c>
    </row>
    <row r="451" ht="12.75">
      <c r="C451" s="3">
        <f t="shared" si="20"/>
      </c>
    </row>
    <row r="452" ht="12.75">
      <c r="C452" s="3">
        <f t="shared" si="20"/>
      </c>
    </row>
    <row r="453" ht="12.75">
      <c r="C453" s="3">
        <f t="shared" si="20"/>
      </c>
    </row>
    <row r="454" ht="12.75">
      <c r="C454" s="3">
        <f t="shared" si="20"/>
      </c>
    </row>
    <row r="455" ht="12.75">
      <c r="C455" s="3">
        <f t="shared" si="20"/>
      </c>
    </row>
    <row r="456" ht="12.75">
      <c r="C456" s="3">
        <f t="shared" si="20"/>
      </c>
    </row>
    <row r="457" ht="12.75">
      <c r="C457" s="3">
        <f t="shared" si="20"/>
      </c>
    </row>
    <row r="458" ht="12.75">
      <c r="C458" s="3">
        <f t="shared" si="20"/>
      </c>
    </row>
    <row r="459" ht="12.75">
      <c r="C459" s="3">
        <f t="shared" si="20"/>
      </c>
    </row>
    <row r="460" ht="12.75">
      <c r="C460" s="3">
        <f t="shared" si="20"/>
      </c>
    </row>
    <row r="461" ht="12.75">
      <c r="C461" s="3">
        <f t="shared" si="20"/>
      </c>
    </row>
    <row r="462" ht="12.75">
      <c r="C462" s="3">
        <f t="shared" si="20"/>
      </c>
    </row>
    <row r="463" ht="12.75">
      <c r="C463" s="3">
        <f t="shared" si="20"/>
      </c>
    </row>
    <row r="464" ht="12.75">
      <c r="C464" s="3">
        <f t="shared" si="20"/>
      </c>
    </row>
    <row r="465" ht="12.75">
      <c r="C465" s="3">
        <f t="shared" si="20"/>
      </c>
    </row>
    <row r="466" ht="12.75">
      <c r="C466" s="3">
        <f t="shared" si="20"/>
      </c>
    </row>
    <row r="467" ht="12.75">
      <c r="C467" s="3">
        <f t="shared" si="20"/>
      </c>
    </row>
    <row r="468" ht="12.75">
      <c r="C468" s="3">
        <f t="shared" si="20"/>
      </c>
    </row>
    <row r="469" ht="12.75">
      <c r="C469" s="3">
        <f t="shared" si="20"/>
      </c>
    </row>
    <row r="470" ht="12.75">
      <c r="C470" s="3">
        <f t="shared" si="20"/>
      </c>
    </row>
    <row r="471" ht="12.75">
      <c r="C471" s="3">
        <f t="shared" si="20"/>
      </c>
    </row>
    <row r="472" ht="12.75">
      <c r="C472" s="3">
        <f t="shared" si="20"/>
      </c>
    </row>
    <row r="473" ht="12.75">
      <c r="C473" s="3">
        <f t="shared" si="20"/>
      </c>
    </row>
    <row r="474" ht="12.75">
      <c r="C474" s="3">
        <f aca="true" t="shared" si="21" ref="C474:C505">CONCATENATE(A474,B474)</f>
      </c>
    </row>
    <row r="475" ht="12.75">
      <c r="C475" s="3">
        <f t="shared" si="21"/>
      </c>
    </row>
    <row r="476" ht="12.75">
      <c r="C476" s="3">
        <f t="shared" si="21"/>
      </c>
    </row>
    <row r="477" ht="12.75">
      <c r="C477" s="3">
        <f t="shared" si="21"/>
      </c>
    </row>
    <row r="478" ht="12.75">
      <c r="C478" s="3">
        <f t="shared" si="21"/>
      </c>
    </row>
    <row r="479" ht="12.75">
      <c r="C479" s="3">
        <f t="shared" si="21"/>
      </c>
    </row>
    <row r="480" ht="12.75">
      <c r="C480" s="3">
        <f t="shared" si="21"/>
      </c>
    </row>
    <row r="481" ht="12.75">
      <c r="C481" s="3">
        <f t="shared" si="21"/>
      </c>
    </row>
    <row r="482" ht="12.75">
      <c r="C482" s="3">
        <f t="shared" si="21"/>
      </c>
    </row>
    <row r="483" ht="12.75">
      <c r="C483" s="3">
        <f t="shared" si="21"/>
      </c>
    </row>
    <row r="484" ht="12.75">
      <c r="C484" s="3">
        <f t="shared" si="21"/>
      </c>
    </row>
    <row r="485" ht="12.75">
      <c r="C485" s="3">
        <f t="shared" si="21"/>
      </c>
    </row>
    <row r="486" ht="12.75">
      <c r="C486" s="3">
        <f t="shared" si="21"/>
      </c>
    </row>
    <row r="487" ht="12.75">
      <c r="C487" s="3">
        <f t="shared" si="21"/>
      </c>
    </row>
    <row r="488" ht="12.75">
      <c r="C488" s="3">
        <f t="shared" si="21"/>
      </c>
    </row>
    <row r="489" ht="12.75">
      <c r="C489" s="3">
        <f t="shared" si="21"/>
      </c>
    </row>
    <row r="490" ht="12.75">
      <c r="C490" s="3">
        <f t="shared" si="21"/>
      </c>
    </row>
    <row r="491" ht="12.75">
      <c r="C491" s="3">
        <f t="shared" si="21"/>
      </c>
    </row>
    <row r="492" ht="12.75">
      <c r="C492" s="3">
        <f t="shared" si="21"/>
      </c>
    </row>
    <row r="493" ht="12.75">
      <c r="C493" s="3">
        <f t="shared" si="21"/>
      </c>
    </row>
    <row r="494" ht="12.75">
      <c r="C494" s="3">
        <f t="shared" si="21"/>
      </c>
    </row>
    <row r="495" ht="12.75">
      <c r="C495" s="3">
        <f t="shared" si="21"/>
      </c>
    </row>
    <row r="496" ht="12.75">
      <c r="C496" s="3">
        <f t="shared" si="21"/>
      </c>
    </row>
    <row r="497" ht="12.75">
      <c r="C497" s="3">
        <f t="shared" si="21"/>
      </c>
    </row>
    <row r="498" ht="12.75">
      <c r="C498" s="3">
        <f t="shared" si="21"/>
      </c>
    </row>
    <row r="499" ht="12.75">
      <c r="C499" s="3">
        <f t="shared" si="21"/>
      </c>
    </row>
    <row r="500" ht="12.75">
      <c r="C500" s="3">
        <f t="shared" si="21"/>
      </c>
    </row>
    <row r="501" ht="12.75">
      <c r="C501" s="3">
        <f t="shared" si="21"/>
      </c>
    </row>
    <row r="502" ht="12.75">
      <c r="C502" s="3">
        <f t="shared" si="21"/>
      </c>
    </row>
    <row r="503" ht="12.75">
      <c r="C503" s="3">
        <f t="shared" si="21"/>
      </c>
    </row>
    <row r="504" ht="12.75">
      <c r="C504" s="3">
        <f t="shared" si="21"/>
      </c>
    </row>
    <row r="505" ht="12.75">
      <c r="C505" s="3">
        <f t="shared" si="21"/>
      </c>
    </row>
    <row r="506" ht="12.75">
      <c r="C506" s="3">
        <f aca="true" t="shared" si="22" ref="C506:C537">CONCATENATE(A506,B506)</f>
      </c>
    </row>
    <row r="507" ht="12.75">
      <c r="C507" s="3">
        <f t="shared" si="22"/>
      </c>
    </row>
    <row r="508" ht="12.75">
      <c r="C508" s="3">
        <f t="shared" si="22"/>
      </c>
    </row>
    <row r="509" ht="12.75">
      <c r="C509" s="3">
        <f t="shared" si="22"/>
      </c>
    </row>
    <row r="510" ht="12.75">
      <c r="C510" s="3">
        <f t="shared" si="22"/>
      </c>
    </row>
    <row r="511" ht="12.75">
      <c r="C511" s="3">
        <f t="shared" si="22"/>
      </c>
    </row>
    <row r="512" ht="12.75">
      <c r="C512" s="3">
        <f t="shared" si="22"/>
      </c>
    </row>
    <row r="513" ht="12.75">
      <c r="C513" s="3">
        <f t="shared" si="22"/>
      </c>
    </row>
    <row r="514" ht="12.75">
      <c r="C514" s="3">
        <f t="shared" si="22"/>
      </c>
    </row>
    <row r="515" ht="12.75">
      <c r="C515" s="3">
        <f t="shared" si="22"/>
      </c>
    </row>
    <row r="516" ht="12.75">
      <c r="C516" s="3">
        <f t="shared" si="22"/>
      </c>
    </row>
    <row r="517" ht="12.75">
      <c r="C517" s="3">
        <f t="shared" si="22"/>
      </c>
    </row>
    <row r="518" ht="12.75">
      <c r="C518" s="3">
        <f t="shared" si="22"/>
      </c>
    </row>
    <row r="519" ht="12.75">
      <c r="C519" s="3">
        <f t="shared" si="22"/>
      </c>
    </row>
    <row r="520" ht="12.75">
      <c r="C520" s="3">
        <f t="shared" si="22"/>
      </c>
    </row>
    <row r="521" ht="12.75">
      <c r="C521" s="3">
        <f t="shared" si="22"/>
      </c>
    </row>
    <row r="522" ht="12.75">
      <c r="C522" s="3">
        <f t="shared" si="22"/>
      </c>
    </row>
    <row r="523" ht="12.75">
      <c r="C523" s="3">
        <f t="shared" si="22"/>
      </c>
    </row>
    <row r="524" ht="12.75">
      <c r="C524" s="3">
        <f t="shared" si="22"/>
      </c>
    </row>
    <row r="525" ht="12.75">
      <c r="C525" s="3">
        <f t="shared" si="22"/>
      </c>
    </row>
    <row r="526" ht="12.75">
      <c r="C526" s="3">
        <f t="shared" si="22"/>
      </c>
    </row>
    <row r="527" ht="12.75">
      <c r="C527" s="3">
        <f t="shared" si="22"/>
      </c>
    </row>
    <row r="528" ht="12.75">
      <c r="C528" s="3">
        <f t="shared" si="22"/>
      </c>
    </row>
    <row r="529" ht="12.75">
      <c r="C529" s="3">
        <f t="shared" si="22"/>
      </c>
    </row>
    <row r="530" ht="12.75">
      <c r="C530" s="3">
        <f t="shared" si="22"/>
      </c>
    </row>
    <row r="531" ht="12.75">
      <c r="C531" s="3">
        <f t="shared" si="22"/>
      </c>
    </row>
    <row r="532" ht="12.75">
      <c r="C532" s="3">
        <f t="shared" si="22"/>
      </c>
    </row>
    <row r="533" ht="12.75">
      <c r="C533" s="3">
        <f t="shared" si="22"/>
      </c>
    </row>
    <row r="534" ht="12.75">
      <c r="C534" s="3">
        <f t="shared" si="22"/>
      </c>
    </row>
    <row r="535" ht="12.75">
      <c r="C535" s="3">
        <f t="shared" si="22"/>
      </c>
    </row>
    <row r="536" ht="12.75">
      <c r="C536" s="3">
        <f t="shared" si="22"/>
      </c>
    </row>
    <row r="537" ht="12.75">
      <c r="C537" s="3">
        <f t="shared" si="22"/>
      </c>
    </row>
    <row r="538" ht="12.75">
      <c r="C538" s="3">
        <f aca="true" t="shared" si="23" ref="C538:C564">CONCATENATE(A538,B538)</f>
      </c>
    </row>
    <row r="539" ht="12.75">
      <c r="C539" s="3">
        <f t="shared" si="23"/>
      </c>
    </row>
    <row r="540" ht="12.75">
      <c r="C540" s="3">
        <f t="shared" si="23"/>
      </c>
    </row>
    <row r="541" ht="12.75">
      <c r="C541" s="3">
        <f t="shared" si="23"/>
      </c>
    </row>
    <row r="542" ht="12.75">
      <c r="C542" s="3">
        <f t="shared" si="23"/>
      </c>
    </row>
    <row r="543" ht="12.75">
      <c r="C543" s="3">
        <f t="shared" si="23"/>
      </c>
    </row>
    <row r="544" ht="12.75">
      <c r="C544" s="3">
        <f t="shared" si="23"/>
      </c>
    </row>
    <row r="545" ht="12.75">
      <c r="C545" s="3">
        <f t="shared" si="23"/>
      </c>
    </row>
    <row r="546" ht="12.75">
      <c r="C546" s="3">
        <f t="shared" si="23"/>
      </c>
    </row>
    <row r="547" ht="12.75">
      <c r="C547" s="3">
        <f t="shared" si="23"/>
      </c>
    </row>
    <row r="548" ht="12.75">
      <c r="C548" s="3">
        <f t="shared" si="23"/>
      </c>
    </row>
    <row r="549" ht="12.75">
      <c r="C549" s="3">
        <f t="shared" si="23"/>
      </c>
    </row>
    <row r="550" ht="12.75">
      <c r="C550" s="3">
        <f t="shared" si="23"/>
      </c>
    </row>
    <row r="551" ht="12.75">
      <c r="C551" s="3">
        <f t="shared" si="23"/>
      </c>
    </row>
    <row r="552" ht="12.75">
      <c r="C552" s="3">
        <f t="shared" si="23"/>
      </c>
    </row>
    <row r="553" ht="12.75">
      <c r="C553" s="3">
        <f t="shared" si="23"/>
      </c>
    </row>
    <row r="554" ht="12.75">
      <c r="C554" s="3">
        <f t="shared" si="23"/>
      </c>
    </row>
    <row r="555" ht="12.75">
      <c r="C555" s="3">
        <f t="shared" si="23"/>
      </c>
    </row>
    <row r="556" ht="12.75">
      <c r="C556" s="3">
        <f t="shared" si="23"/>
      </c>
    </row>
    <row r="557" ht="12.75">
      <c r="C557" s="3">
        <f t="shared" si="23"/>
      </c>
    </row>
    <row r="558" ht="12.75">
      <c r="C558" s="3">
        <f t="shared" si="23"/>
      </c>
    </row>
    <row r="559" ht="12.75">
      <c r="C559" s="3">
        <f t="shared" si="23"/>
      </c>
    </row>
    <row r="560" ht="12.75">
      <c r="C560" s="3">
        <f t="shared" si="23"/>
      </c>
    </row>
    <row r="561" ht="12.75">
      <c r="C561" s="3">
        <f t="shared" si="23"/>
      </c>
    </row>
    <row r="562" ht="12.75">
      <c r="C562" s="3">
        <f t="shared" si="23"/>
      </c>
    </row>
    <row r="563" ht="12.75">
      <c r="C563" s="3">
        <f t="shared" si="23"/>
      </c>
    </row>
    <row r="564" ht="12.75">
      <c r="C564" s="3">
        <f t="shared" si="23"/>
      </c>
    </row>
  </sheetData>
  <sheetProtection password="8F35" sheet="1" formatCells="0" formatColumns="0" formatRows="0"/>
  <mergeCells count="1">
    <mergeCell ref="A8:B8"/>
  </mergeCells>
  <dataValidations count="1">
    <dataValidation type="decimal" operator="notEqual" allowBlank="1" sqref="G8">
      <formula1>0</formula1>
    </dataValidation>
  </dataValidations>
  <printOptions horizontalCentered="1"/>
  <pageMargins left="0.31496062992125984" right="0.31496062992125984" top="0.5511811023622047" bottom="0.5118110236220472" header="0.2755905511811024" footer="0.2362204724409449"/>
  <pageSetup firstPageNumber="1" useFirstPageNumber="1" horizontalDpi="300" verticalDpi="300" orientation="portrait" paperSize="9" scale="67" r:id="rId1"/>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Manuella Trudon des Ormes</dc:creator>
  <cp:keywords/>
  <dc:description/>
  <cp:lastModifiedBy>Manuella Trudon des Ormes</cp:lastModifiedBy>
  <cp:lastPrinted>2009-11-03T11:04:17Z</cp:lastPrinted>
  <dcterms:created xsi:type="dcterms:W3CDTF">2009-04-30T12:22:27Z</dcterms:created>
  <dcterms:modified xsi:type="dcterms:W3CDTF">2021-04-26T08:01:16Z</dcterms:modified>
  <cp:category/>
  <cp:version/>
  <cp:contentType/>
  <cp:contentStatus/>
</cp:coreProperties>
</file>